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90" yWindow="330" windowWidth="12510" windowHeight="11790" tabRatio="764" activeTab="0"/>
  </bookViews>
  <sheets>
    <sheet name="Indicateur" sheetId="1" r:id="rId1"/>
    <sheet name="Données" sheetId="2" r:id="rId2"/>
    <sheet name="Synthèses" sheetId="3" r:id="rId3"/>
    <sheet name="Graphique" sheetId="4" r:id="rId4"/>
  </sheets>
  <definedNames/>
  <calcPr fullCalcOnLoad="1"/>
</workbook>
</file>

<file path=xl/sharedStrings.xml><?xml version="1.0" encoding="utf-8"?>
<sst xmlns="http://schemas.openxmlformats.org/spreadsheetml/2006/main" count="256" uniqueCount="92">
  <si>
    <t>Taxon</t>
  </si>
  <si>
    <t>Milieu</t>
  </si>
  <si>
    <t>Zone</t>
  </si>
  <si>
    <t>EX</t>
  </si>
  <si>
    <t>EW</t>
  </si>
  <si>
    <t>RE</t>
  </si>
  <si>
    <t>CR</t>
  </si>
  <si>
    <t>EN</t>
  </si>
  <si>
    <t>VU</t>
  </si>
  <si>
    <t>NT</t>
  </si>
  <si>
    <t>LC</t>
  </si>
  <si>
    <t>DD</t>
  </si>
  <si>
    <t>Terrestre</t>
  </si>
  <si>
    <t>Métropole</t>
  </si>
  <si>
    <t>Marin</t>
  </si>
  <si>
    <t>Terrestre + marin</t>
  </si>
  <si>
    <t>Eaux douces</t>
  </si>
  <si>
    <t>La Réunion</t>
  </si>
  <si>
    <t>NA</t>
  </si>
  <si>
    <t>Mayotte</t>
  </si>
  <si>
    <t>Iles Eparses</t>
  </si>
  <si>
    <t>Terres australes</t>
  </si>
  <si>
    <t>Terre Adélie</t>
  </si>
  <si>
    <t>Guadeloupe</t>
  </si>
  <si>
    <t>Polynésie Française</t>
  </si>
  <si>
    <t>Valeur de l'indicateur</t>
  </si>
  <si>
    <r>
      <t>Catégories éteintes</t>
    </r>
    <r>
      <rPr>
        <b/>
        <sz val="10"/>
        <rFont val="Arial"/>
        <family val="2"/>
      </rPr>
      <t xml:space="preserve"> :</t>
    </r>
  </si>
  <si>
    <t>Eteint (définitivement)</t>
  </si>
  <si>
    <t>Eteint à l'état sauvage</t>
  </si>
  <si>
    <r>
      <t>Catégories menacées</t>
    </r>
    <r>
      <rPr>
        <b/>
        <sz val="10"/>
        <rFont val="Arial"/>
        <family val="2"/>
      </rPr>
      <t xml:space="preserve"> :</t>
    </r>
  </si>
  <si>
    <t>En danger</t>
  </si>
  <si>
    <t>Vulnérable</t>
  </si>
  <si>
    <t>Eteint dans la région</t>
  </si>
  <si>
    <t>DD : Données insuffisantes</t>
  </si>
  <si>
    <t>Territoires concernés</t>
  </si>
  <si>
    <t>LC : Préoccupation mineure</t>
  </si>
  <si>
    <t>EN : En danger</t>
  </si>
  <si>
    <t>espèces menacées</t>
  </si>
  <si>
    <t xml:space="preserve">Nombre total d'espèces évaluées </t>
  </si>
  <si>
    <t xml:space="preserve">Indicateur : </t>
  </si>
  <si>
    <t>----------------</t>
  </si>
  <si>
    <t>=</t>
  </si>
  <si>
    <t>EX, EW et RE : Eteintes</t>
  </si>
  <si>
    <t>Espèces éteintes ou menacées</t>
  </si>
  <si>
    <t>Par zone géographique</t>
  </si>
  <si>
    <t>Données insuffisantes</t>
  </si>
  <si>
    <t>Préoccupation mineure</t>
  </si>
  <si>
    <t>Par groupe taxonomique</t>
  </si>
  <si>
    <t>Mammifères</t>
  </si>
  <si>
    <t>Oiseaux</t>
  </si>
  <si>
    <t>Reptiles</t>
  </si>
  <si>
    <t>Amphibiens</t>
  </si>
  <si>
    <t>Poissons</t>
  </si>
  <si>
    <t>Papillons de jour</t>
  </si>
  <si>
    <t>Crustacés</t>
  </si>
  <si>
    <t>Orchidées</t>
  </si>
  <si>
    <t>Odonates</t>
  </si>
  <si>
    <t>Phasmes</t>
  </si>
  <si>
    <t>Flore vasculaire</t>
  </si>
  <si>
    <t>Etiquette Visuel 2</t>
  </si>
  <si>
    <t>Sélaciens</t>
  </si>
  <si>
    <t>Terres Australes</t>
  </si>
  <si>
    <t>Iles éparses</t>
  </si>
  <si>
    <t>Pour le Visuel 1bis</t>
  </si>
  <si>
    <t>Vulnérables</t>
  </si>
  <si>
    <t>Eteintes dans la région</t>
  </si>
  <si>
    <t>Eteintes</t>
  </si>
  <si>
    <t>NT : Quasi menacées</t>
  </si>
  <si>
    <t>VU : Vulnérables</t>
  </si>
  <si>
    <t>Quasi menacées</t>
  </si>
  <si>
    <t>Mammifères marins</t>
  </si>
  <si>
    <t>Oiseaux nicheurs</t>
  </si>
  <si>
    <t>Poissons d'eau douce</t>
  </si>
  <si>
    <t>Crustacés d'eau douce</t>
  </si>
  <si>
    <t>Requins, raies et chimères (Sélaciens).</t>
  </si>
  <si>
    <t>Goupes taxonomiques évalués</t>
  </si>
  <si>
    <t>Mammifères continentaux</t>
  </si>
  <si>
    <t>Pourcentage éteintes ou menacées</t>
  </si>
  <si>
    <t>Outre-mer</t>
  </si>
  <si>
    <t>CR : En danger critique</t>
  </si>
  <si>
    <t>En danger critique</t>
  </si>
  <si>
    <r>
      <rPr>
        <b/>
        <sz val="11"/>
        <rFont val="Calibri"/>
        <family val="2"/>
      </rPr>
      <t>Note</t>
    </r>
    <r>
      <rPr>
        <sz val="11"/>
        <rFont val="Calibri"/>
        <family val="2"/>
      </rPr>
      <t xml:space="preserve"> : Les listes rouges ne sont pas prises en compte ici quand elles concernent des groupes évalués partiellement (flore vasculaire de métropole, Guadeloupe, Martinique et Polynésie française) ou  des groupes pour lesquels une partie des espèces n’a pas pu être évaluée en raison de la taille trop restreinte des territoires vis-à-vis des seuils de superficie de la méthodologie (les oiseaux et les reptiles terrestres des îles Eparses). La liste des groupes évalués dépend des territoires.</t>
    </r>
  </si>
  <si>
    <r>
      <rPr>
        <b/>
        <sz val="10"/>
        <rFont val="Arial"/>
        <family val="2"/>
      </rPr>
      <t>Note</t>
    </r>
    <r>
      <rPr>
        <sz val="10"/>
        <rFont val="Arial"/>
        <family val="2"/>
      </rPr>
      <t xml:space="preserve"> : Les listes rouges ne sont pas prises en compte ici quand elles concernent des groupes évalués partiellement (flore vasculaire de métropole, Guadeloupe, Martinique et Polynésie française) ou  des groupes pour lesquels une partie des espèces n’a pas pu être évaluée en raison de la taille trop restreinte des territoires vis-à-vis des seuils de superficie de la méthodologie (les oiseaux et les reptiles terrestres des îles Eparses). La liste des groupes évalués dépend des territoires.</t>
    </r>
  </si>
  <si>
    <r>
      <rPr>
        <b/>
        <sz val="10"/>
        <rFont val="Arial"/>
        <family val="2"/>
      </rPr>
      <t>Note</t>
    </r>
    <r>
      <rPr>
        <sz val="10"/>
        <rFont val="Arial"/>
        <family val="2"/>
      </rPr>
      <t xml:space="preserve"> : La mention "NA" dans la colonne correspondant au milieu signifie que ce dernier n'était pas précisé. Les listes rouges ne sont pas prises en compte ici quand elles concernent des groupes évalués partiellement (flore vasculaire de métropole, Guadeloupe, Martinique et Polynésie française) ou  des groupes pour lesquels une partie des espèces n’a pas pu être évaluée en raison de la taille trop restreinte des territoires vis-à-vis des seuils de superficie de la méthodologie (les oiseaux et les reptiles terrestres des îles Eparses). La liste des groupes évalués dépend des territoires.</t>
    </r>
  </si>
  <si>
    <t>Terrestres</t>
  </si>
  <si>
    <t>en mai 2017</t>
  </si>
  <si>
    <r>
      <rPr>
        <b/>
        <sz val="10"/>
        <rFont val="Arial"/>
        <family val="2"/>
      </rPr>
      <t>Source</t>
    </r>
    <r>
      <rPr>
        <sz val="10"/>
        <rFont val="Arial"/>
        <family val="2"/>
      </rPr>
      <t xml:space="preserve"> : listes rouges pour la France métropolitaine et ultramarine, UMS PatriNat (MNHN-AFB-CNRS) - UICN, Comité français, 2017.</t>
    </r>
  </si>
  <si>
    <t>Enjeu 2 - Perte accélérée de la biodiversité</t>
  </si>
  <si>
    <t>Répartition des 3682 espèces évaluées dans les listes rouges de l’UICN-MNHN en métropole selon leur catégorie de menace</t>
  </si>
  <si>
    <t>Définition :</t>
  </si>
  <si>
    <t>Les listes rouges constituent l’évaluation la plus objective et complète du degré de menace et du risque d’extinction des espèces végétales et animales. Les catégories de l'UICN sont définies en fonction d'un ensemble de critères et de valeurs seuils relatifs au risque d'extinction, comme les effectifs, le nombre d'individus matures, la superficie de l'aire de répartition et son degré de fragmentation. Chaque fois qu'un taxon remplit un de ces criètes, il peut être classé dans la catégorie de menace correspondante au seuil associé. Il n'est pas nécessaire que tous les critères soient remplis : un seul suffit à classer un taxon dans une catégorie donnée.  Les groupes taxonomiques évalués sont les mammifères continentaux et marins (2009), les oiseaux nicheurs (2011), les reptiles et amphibiens (2008), les poissons d’eau douce (2009), les orchidées (2009), les papillons de jour (2012), les crustacés d’eau douce (2012), les requins, raies et chimères (2013), la flore vasculaire (2016).
Indicateur de l'OBN (SNB-B04-12-LRM1) : http://indicateurs-biodiversite.naturefrance.fr/indicateurs/proportion-despeces-metropolitaines-eteintes-ou-menacees-dans-les-listes-rouges</t>
  </si>
  <si>
    <t>Indicateur 2.5 : Proportion d'espèces éteintes ou menacées dans les listes rouges nationales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</si>
</sst>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s>
  <fonts count="67">
    <font>
      <sz val="11"/>
      <color theme="1"/>
      <name val="Calibri"/>
      <family val="2"/>
    </font>
    <font>
      <sz val="11"/>
      <color indexed="8"/>
      <name val="Calibri"/>
      <family val="2"/>
    </font>
    <font>
      <sz val="11"/>
      <name val="Calibri"/>
      <family val="2"/>
    </font>
    <font>
      <b/>
      <sz val="10"/>
      <name val="Arial"/>
      <family val="2"/>
    </font>
    <font>
      <b/>
      <sz val="14"/>
      <name val="Arial"/>
      <family val="2"/>
    </font>
    <font>
      <sz val="10"/>
      <name val="Arial"/>
      <family val="2"/>
    </font>
    <font>
      <sz val="14"/>
      <name val="Arial"/>
      <family val="2"/>
    </font>
    <font>
      <b/>
      <u val="single"/>
      <sz val="10"/>
      <name val="Arial"/>
      <family val="2"/>
    </font>
    <font>
      <b/>
      <sz val="10"/>
      <color indexed="10"/>
      <name val="Arial"/>
      <family val="2"/>
    </font>
    <font>
      <b/>
      <sz val="10"/>
      <color indexed="53"/>
      <name val="Arial"/>
      <family val="2"/>
    </font>
    <font>
      <sz val="10"/>
      <color indexed="9"/>
      <name val="Arial"/>
      <family val="2"/>
    </font>
    <font>
      <b/>
      <sz val="11"/>
      <name val="Calibri"/>
      <family val="2"/>
    </font>
    <font>
      <b/>
      <sz val="12"/>
      <name val="Arial"/>
      <family val="2"/>
    </font>
    <font>
      <sz val="10"/>
      <color indexed="8"/>
      <name val="Calibri"/>
      <family val="0"/>
    </font>
    <font>
      <sz val="13"/>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51"/>
      <name val="Arial"/>
      <family val="2"/>
    </font>
    <font>
      <b/>
      <sz val="10"/>
      <color indexed="28"/>
      <name val="Arial"/>
      <family val="2"/>
    </font>
    <font>
      <b/>
      <sz val="10"/>
      <color indexed="8"/>
      <name val="Arial"/>
      <family val="2"/>
    </font>
    <font>
      <b/>
      <sz val="10"/>
      <color indexed="9"/>
      <name val="Arial"/>
      <family val="2"/>
    </font>
    <font>
      <sz val="10"/>
      <color indexed="8"/>
      <name val="Arial"/>
      <family val="2"/>
    </font>
    <font>
      <b/>
      <sz val="12"/>
      <color indexed="8"/>
      <name val="Calibri"/>
      <family val="2"/>
    </font>
    <font>
      <b/>
      <sz val="14"/>
      <color indexed="62"/>
      <name val="Arial"/>
      <family val="2"/>
    </font>
    <font>
      <b/>
      <sz val="14"/>
      <color indexed="9"/>
      <name val="Arial"/>
      <family val="0"/>
    </font>
    <font>
      <b/>
      <sz val="9"/>
      <color indexed="60"/>
      <name val="Arial"/>
      <family val="0"/>
    </font>
    <font>
      <i/>
      <sz val="9"/>
      <color indexed="8"/>
      <name val="Arial"/>
      <family val="0"/>
    </font>
    <font>
      <sz val="9"/>
      <color indexed="8"/>
      <name val="Arial"/>
      <family val="0"/>
    </font>
    <font>
      <b/>
      <sz val="16"/>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8DB08"/>
      <name val="Arial"/>
      <family val="2"/>
    </font>
    <font>
      <b/>
      <sz val="10"/>
      <color rgb="FF660066"/>
      <name val="Arial"/>
      <family val="2"/>
    </font>
    <font>
      <b/>
      <sz val="10"/>
      <color rgb="FF000000"/>
      <name val="Arial"/>
      <family val="2"/>
    </font>
    <font>
      <b/>
      <sz val="10"/>
      <color theme="0"/>
      <name val="Arial"/>
      <family val="2"/>
    </font>
    <font>
      <sz val="10"/>
      <color theme="0"/>
      <name val="Arial"/>
      <family val="2"/>
    </font>
    <font>
      <sz val="10"/>
      <color theme="1"/>
      <name val="Arial"/>
      <family val="2"/>
    </font>
    <font>
      <b/>
      <sz val="12"/>
      <color theme="1"/>
      <name val="Calibri"/>
      <family val="2"/>
    </font>
    <font>
      <b/>
      <sz val="14"/>
      <color theme="4" tint="-0.2499700039625167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1"/>
        <bgColor indexed="64"/>
      </patternFill>
    </fill>
    <fill>
      <patternFill patternType="solid">
        <fgColor rgb="FFFF0000"/>
        <bgColor indexed="64"/>
      </patternFill>
    </fill>
    <fill>
      <patternFill patternType="solid">
        <fgColor rgb="FF92D050"/>
        <bgColor indexed="64"/>
      </patternFill>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10"/>
        <bgColor indexed="64"/>
      </patternFill>
    </fill>
    <fill>
      <patternFill patternType="solid">
        <fgColor indexed="8"/>
        <bgColor indexed="64"/>
      </patternFill>
    </fill>
    <fill>
      <patternFill patternType="solid">
        <fgColor rgb="FF660066"/>
        <bgColor indexed="64"/>
      </patternFill>
    </fill>
    <fill>
      <patternFill patternType="solid">
        <fgColor theme="0" tint="-0.1499900072813034"/>
        <bgColor indexed="64"/>
      </patternFill>
    </fill>
    <fill>
      <patternFill patternType="solid">
        <fgColor rgb="FFFF7F45"/>
        <bgColor indexed="64"/>
      </patternFill>
    </fill>
    <fill>
      <patternFill patternType="solid">
        <fgColor rgb="FFFAE700"/>
        <bgColor indexed="64"/>
      </patternFill>
    </fill>
    <fill>
      <patternFill patternType="solid">
        <fgColor rgb="FFC9DD03"/>
        <bgColor indexed="64"/>
      </patternFill>
    </fill>
    <fill>
      <gradientFill>
        <stop position="0">
          <color theme="1"/>
        </stop>
        <stop position="1">
          <color rgb="FFF46F0C"/>
        </stop>
      </gradientFill>
    </fill>
    <fill>
      <gradientFill>
        <stop position="0">
          <color theme="1"/>
        </stop>
        <stop position="1">
          <color rgb="FFF46F0C"/>
        </stop>
      </gradientFill>
    </fill>
    <fill>
      <gradientFill>
        <stop position="0">
          <color theme="1"/>
        </stop>
        <stop position="1">
          <color rgb="FFF46F0C"/>
        </stop>
      </gradientFill>
    </fill>
    <fill>
      <gradientFill>
        <stop position="0">
          <color theme="1"/>
        </stop>
        <stop position="1">
          <color rgb="FFF46F0C"/>
        </stop>
      </gradientFill>
    </fill>
  </fills>
  <borders count="33">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style="medium"/>
    </border>
    <border>
      <left/>
      <right/>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medium"/>
      <top style="medium"/>
      <bottom style="medium"/>
    </border>
    <border>
      <left style="thin"/>
      <right/>
      <top style="thin"/>
      <bottom style="thin"/>
    </border>
    <border>
      <left style="thin"/>
      <right style="thin"/>
      <top style="thin"/>
      <bottom style="thin"/>
    </border>
    <border>
      <left style="thin"/>
      <right/>
      <top/>
      <bottom style="hair"/>
    </border>
    <border>
      <left/>
      <right/>
      <top/>
      <bottom style="hair"/>
    </border>
    <border>
      <left/>
      <right style="medium"/>
      <top style="medium"/>
      <bottom/>
    </border>
    <border>
      <left/>
      <right style="medium"/>
      <top/>
      <bottom/>
    </border>
    <border>
      <left/>
      <right/>
      <top/>
      <bottom style="medium"/>
    </border>
    <border>
      <left/>
      <right style="medium"/>
      <top/>
      <bottom style="medium"/>
    </border>
    <border>
      <left style="medium"/>
      <right/>
      <top style="medium"/>
      <bottom/>
    </border>
    <border>
      <left style="medium"/>
      <right/>
      <top/>
      <bottom/>
    </border>
    <border>
      <left style="medium"/>
      <right/>
      <top/>
      <bottom style="medium"/>
    </border>
    <border>
      <left/>
      <right/>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3" applyNumberFormat="0" applyFont="0" applyAlignment="0" applyProtection="0"/>
    <xf numFmtId="0" fontId="0" fillId="27" borderId="3" applyNumberFormat="0" applyFont="0" applyAlignment="0" applyProtection="0"/>
    <xf numFmtId="0" fontId="47" fillId="28" borderId="1" applyNumberFormat="0" applyAlignment="0" applyProtection="0"/>
    <xf numFmtId="0" fontId="4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5" fillId="0" borderId="0">
      <alignment/>
      <protection/>
    </xf>
    <xf numFmtId="0" fontId="0" fillId="0" borderId="0">
      <alignment/>
      <protection/>
    </xf>
    <xf numFmtId="0" fontId="5" fillId="0" borderId="0">
      <alignment/>
      <protection/>
    </xf>
    <xf numFmtId="9" fontId="0" fillId="0" borderId="0" applyFont="0" applyFill="0" applyBorder="0" applyAlignment="0" applyProtection="0"/>
    <xf numFmtId="9" fontId="5"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80">
    <xf numFmtId="0" fontId="0" fillId="0" borderId="0" xfId="0" applyFont="1" applyAlignment="1">
      <alignment/>
    </xf>
    <xf numFmtId="0" fontId="2" fillId="33" borderId="0" xfId="0" applyFont="1" applyFill="1" applyBorder="1" applyAlignment="1">
      <alignment/>
    </xf>
    <xf numFmtId="0" fontId="0" fillId="0" borderId="0" xfId="0" applyBorder="1" applyAlignment="1">
      <alignment/>
    </xf>
    <xf numFmtId="0" fontId="43" fillId="34" borderId="0" xfId="0" applyFont="1" applyFill="1" applyBorder="1" applyAlignment="1">
      <alignment/>
    </xf>
    <xf numFmtId="0" fontId="0" fillId="35" borderId="0" xfId="0" applyFill="1" applyBorder="1" applyAlignment="1">
      <alignment/>
    </xf>
    <xf numFmtId="0" fontId="0" fillId="36" borderId="0" xfId="0" applyFill="1" applyBorder="1" applyAlignment="1">
      <alignment/>
    </xf>
    <xf numFmtId="0" fontId="5" fillId="37" borderId="0" xfId="0" applyFont="1" applyFill="1" applyAlignment="1" applyProtection="1">
      <alignment/>
      <protection/>
    </xf>
    <xf numFmtId="0" fontId="4" fillId="38" borderId="10" xfId="0" applyFont="1" applyFill="1" applyBorder="1" applyAlignment="1" applyProtection="1">
      <alignment/>
      <protection/>
    </xf>
    <xf numFmtId="9" fontId="4" fillId="38" borderId="11" xfId="54" applyNumberFormat="1" applyFont="1" applyFill="1" applyBorder="1" applyAlignment="1" applyProtection="1">
      <alignment/>
      <protection/>
    </xf>
    <xf numFmtId="0" fontId="0" fillId="0" borderId="0" xfId="0" applyBorder="1" applyAlignment="1" applyProtection="1">
      <alignment/>
      <protection/>
    </xf>
    <xf numFmtId="0" fontId="5" fillId="33" borderId="0" xfId="0" applyFont="1" applyFill="1" applyAlignment="1" applyProtection="1">
      <alignment/>
      <protection/>
    </xf>
    <xf numFmtId="0" fontId="0" fillId="33" borderId="0" xfId="0" applyFill="1" applyAlignment="1">
      <alignment/>
    </xf>
    <xf numFmtId="0" fontId="7" fillId="37" borderId="12" xfId="0" applyFont="1" applyFill="1" applyBorder="1" applyAlignment="1" applyProtection="1">
      <alignment/>
      <protection/>
    </xf>
    <xf numFmtId="0" fontId="5" fillId="37" borderId="13" xfId="0" applyFont="1" applyFill="1" applyBorder="1" applyAlignment="1" applyProtection="1">
      <alignment/>
      <protection/>
    </xf>
    <xf numFmtId="0" fontId="0" fillId="37" borderId="14" xfId="0" applyFill="1" applyBorder="1" applyAlignment="1" applyProtection="1">
      <alignment/>
      <protection/>
    </xf>
    <xf numFmtId="0" fontId="5" fillId="37" borderId="15" xfId="0" applyFont="1" applyFill="1" applyBorder="1" applyAlignment="1" applyProtection="1">
      <alignment/>
      <protection/>
    </xf>
    <xf numFmtId="0" fontId="5" fillId="37" borderId="0" xfId="0" applyFont="1" applyFill="1" applyBorder="1" applyAlignment="1" applyProtection="1">
      <alignment/>
      <protection/>
    </xf>
    <xf numFmtId="0" fontId="0" fillId="37" borderId="16" xfId="0" applyFill="1" applyBorder="1" applyAlignment="1" applyProtection="1">
      <alignment/>
      <protection/>
    </xf>
    <xf numFmtId="0" fontId="3" fillId="37" borderId="16" xfId="0" applyFont="1" applyFill="1" applyBorder="1" applyAlignment="1" applyProtection="1">
      <alignment/>
      <protection/>
    </xf>
    <xf numFmtId="0" fontId="7" fillId="37" borderId="15" xfId="0" applyFont="1" applyFill="1" applyBorder="1" applyAlignment="1" applyProtection="1">
      <alignment/>
      <protection/>
    </xf>
    <xf numFmtId="0" fontId="3" fillId="37" borderId="0" xfId="0" applyFont="1" applyFill="1" applyBorder="1" applyAlignment="1" applyProtection="1">
      <alignment/>
      <protection/>
    </xf>
    <xf numFmtId="0" fontId="8" fillId="37" borderId="0" xfId="0" applyFont="1" applyFill="1" applyBorder="1" applyAlignment="1" applyProtection="1">
      <alignment/>
      <protection/>
    </xf>
    <xf numFmtId="0" fontId="9" fillId="37" borderId="0" xfId="0" applyFont="1" applyFill="1" applyBorder="1" applyAlignment="1" applyProtection="1">
      <alignment/>
      <protection/>
    </xf>
    <xf numFmtId="0" fontId="5" fillId="37" borderId="17" xfId="0" applyFont="1" applyFill="1" applyBorder="1" applyAlignment="1" applyProtection="1">
      <alignment/>
      <protection/>
    </xf>
    <xf numFmtId="0" fontId="5" fillId="37" borderId="18" xfId="0" applyFont="1" applyFill="1" applyBorder="1" applyAlignment="1" applyProtection="1">
      <alignment/>
      <protection/>
    </xf>
    <xf numFmtId="0" fontId="0" fillId="37" borderId="19" xfId="0" applyFill="1" applyBorder="1" applyAlignment="1" applyProtection="1">
      <alignment/>
      <protection/>
    </xf>
    <xf numFmtId="0" fontId="3" fillId="37" borderId="0" xfId="51" applyFont="1" applyFill="1" applyProtection="1">
      <alignment/>
      <protection/>
    </xf>
    <xf numFmtId="0" fontId="5" fillId="37" borderId="0" xfId="51" applyFont="1" applyFill="1" applyProtection="1">
      <alignment/>
      <protection/>
    </xf>
    <xf numFmtId="0" fontId="5" fillId="33" borderId="0" xfId="51" applyFill="1">
      <alignment/>
      <protection/>
    </xf>
    <xf numFmtId="0" fontId="5" fillId="37" borderId="0" xfId="51" applyFill="1" applyProtection="1">
      <alignment/>
      <protection/>
    </xf>
    <xf numFmtId="0" fontId="4" fillId="38" borderId="10" xfId="51" applyFont="1" applyFill="1" applyBorder="1" applyProtection="1">
      <alignment/>
      <protection/>
    </xf>
    <xf numFmtId="9" fontId="4" fillId="38" borderId="11" xfId="55" applyNumberFormat="1" applyFont="1" applyFill="1" applyBorder="1" applyAlignment="1" applyProtection="1">
      <alignment horizontal="center"/>
      <protection/>
    </xf>
    <xf numFmtId="0" fontId="6" fillId="38" borderId="11" xfId="51" applyFont="1" applyFill="1" applyBorder="1" applyAlignment="1" applyProtection="1">
      <alignment/>
      <protection locked="0"/>
    </xf>
    <xf numFmtId="0" fontId="4" fillId="38" borderId="20" xfId="51" applyFont="1" applyFill="1" applyBorder="1" applyProtection="1">
      <alignment/>
      <protection/>
    </xf>
    <xf numFmtId="0" fontId="5" fillId="39" borderId="21" xfId="51" applyFont="1" applyFill="1" applyBorder="1" applyAlignment="1" applyProtection="1">
      <alignment horizontal="left"/>
      <protection/>
    </xf>
    <xf numFmtId="0" fontId="5" fillId="39" borderId="22" xfId="51" applyFill="1" applyBorder="1" applyAlignment="1" applyProtection="1">
      <alignment horizontal="center"/>
      <protection locked="0"/>
    </xf>
    <xf numFmtId="0" fontId="5" fillId="36" borderId="21" xfId="51" applyFont="1" applyFill="1" applyBorder="1" applyAlignment="1" applyProtection="1">
      <alignment horizontal="left"/>
      <protection/>
    </xf>
    <xf numFmtId="0" fontId="5" fillId="36" borderId="22" xfId="51" applyFill="1" applyBorder="1" applyAlignment="1" applyProtection="1">
      <alignment horizontal="center"/>
      <protection locked="0"/>
    </xf>
    <xf numFmtId="0" fontId="5" fillId="33" borderId="0" xfId="51" applyFont="1" applyFill="1" applyBorder="1" applyAlignment="1" applyProtection="1">
      <alignment horizontal="center" vertical="center"/>
      <protection/>
    </xf>
    <xf numFmtId="9" fontId="0" fillId="37" borderId="0" xfId="55" applyFont="1" applyFill="1" applyAlignment="1" applyProtection="1">
      <alignment/>
      <protection/>
    </xf>
    <xf numFmtId="0" fontId="5" fillId="33" borderId="0" xfId="51" applyFont="1" applyFill="1">
      <alignment/>
      <protection/>
    </xf>
    <xf numFmtId="0" fontId="10" fillId="33" borderId="0" xfId="51" applyFont="1" applyFill="1" applyBorder="1" applyAlignment="1" applyProtection="1">
      <alignment horizontal="center"/>
      <protection locked="0"/>
    </xf>
    <xf numFmtId="0" fontId="5" fillId="33" borderId="0" xfId="51" applyFill="1" applyBorder="1" applyAlignment="1" applyProtection="1">
      <alignment horizontal="center"/>
      <protection locked="0"/>
    </xf>
    <xf numFmtId="0" fontId="5" fillId="40" borderId="21" xfId="51" applyFont="1" applyFill="1" applyBorder="1" applyAlignment="1" applyProtection="1">
      <alignment horizontal="left"/>
      <protection/>
    </xf>
    <xf numFmtId="0" fontId="5" fillId="40" borderId="22" xfId="51" applyFill="1" applyBorder="1" applyAlignment="1" applyProtection="1">
      <alignment horizontal="center"/>
      <protection locked="0"/>
    </xf>
    <xf numFmtId="0" fontId="10" fillId="41" borderId="21" xfId="51" applyFont="1" applyFill="1" applyBorder="1" applyAlignment="1" applyProtection="1">
      <alignment horizontal="left"/>
      <protection/>
    </xf>
    <xf numFmtId="0" fontId="10" fillId="41" borderId="22" xfId="51" applyFont="1" applyFill="1" applyBorder="1" applyAlignment="1" applyProtection="1">
      <alignment horizontal="center"/>
      <protection locked="0"/>
    </xf>
    <xf numFmtId="0" fontId="5" fillId="37" borderId="0" xfId="51" applyFont="1" applyFill="1" applyBorder="1" applyAlignment="1" applyProtection="1">
      <alignment horizontal="center"/>
      <protection/>
    </xf>
    <xf numFmtId="0" fontId="3" fillId="37" borderId="22" xfId="51" applyFont="1" applyFill="1" applyBorder="1" applyAlignment="1" applyProtection="1">
      <alignment horizontal="left"/>
      <protection/>
    </xf>
    <xf numFmtId="0" fontId="3" fillId="37" borderId="22" xfId="51" applyFont="1" applyFill="1" applyBorder="1" applyAlignment="1" applyProtection="1">
      <alignment horizontal="center"/>
      <protection/>
    </xf>
    <xf numFmtId="0" fontId="3" fillId="33" borderId="0" xfId="51" applyFont="1" applyFill="1" applyBorder="1" applyAlignment="1" applyProtection="1">
      <alignment horizontal="center"/>
      <protection/>
    </xf>
    <xf numFmtId="0" fontId="5" fillId="37" borderId="0" xfId="51" applyFill="1" applyAlignment="1" applyProtection="1">
      <alignment horizontal="right"/>
      <protection/>
    </xf>
    <xf numFmtId="49" fontId="5" fillId="37" borderId="0" xfId="51" applyNumberFormat="1" applyFill="1" applyAlignment="1" applyProtection="1">
      <alignment horizontal="right"/>
      <protection/>
    </xf>
    <xf numFmtId="49" fontId="5" fillId="37" borderId="0" xfId="51" applyNumberFormat="1" applyFill="1" applyAlignment="1" applyProtection="1">
      <alignment horizontal="center"/>
      <protection/>
    </xf>
    <xf numFmtId="9" fontId="3" fillId="37" borderId="0" xfId="55" applyFont="1" applyFill="1" applyAlignment="1" applyProtection="1">
      <alignment/>
      <protection/>
    </xf>
    <xf numFmtId="0" fontId="5" fillId="37" borderId="0" xfId="51" applyFill="1" applyBorder="1" applyProtection="1">
      <alignment/>
      <protection/>
    </xf>
    <xf numFmtId="0" fontId="5" fillId="33" borderId="23" xfId="51" applyFill="1" applyBorder="1" applyAlignment="1" applyProtection="1">
      <alignment horizontal="center"/>
      <protection locked="0"/>
    </xf>
    <xf numFmtId="0" fontId="5" fillId="37" borderId="24" xfId="51" applyFill="1" applyBorder="1" applyProtection="1">
      <alignment/>
      <protection/>
    </xf>
    <xf numFmtId="0" fontId="43" fillId="42" borderId="0" xfId="0" applyFont="1" applyFill="1" applyBorder="1" applyAlignment="1">
      <alignment/>
    </xf>
    <xf numFmtId="0" fontId="0" fillId="33" borderId="0" xfId="0" applyFill="1" applyAlignment="1">
      <alignment horizontal="left"/>
    </xf>
    <xf numFmtId="0" fontId="59" fillId="37" borderId="18" xfId="0" applyFont="1" applyFill="1" applyBorder="1" applyAlignment="1" applyProtection="1">
      <alignment/>
      <protection/>
    </xf>
    <xf numFmtId="0" fontId="0" fillId="33" borderId="0" xfId="0" applyFill="1" applyAlignment="1">
      <alignment horizontal="center"/>
    </xf>
    <xf numFmtId="0" fontId="43" fillId="34" borderId="0" xfId="0" applyFont="1" applyFill="1" applyBorder="1" applyAlignment="1">
      <alignment horizontal="center"/>
    </xf>
    <xf numFmtId="0" fontId="43" fillId="42" borderId="0" xfId="0" applyFont="1" applyFill="1" applyBorder="1" applyAlignment="1">
      <alignment horizontal="center"/>
    </xf>
    <xf numFmtId="0" fontId="0" fillId="35" borderId="0" xfId="0" applyFill="1" applyBorder="1" applyAlignment="1">
      <alignment horizontal="center"/>
    </xf>
    <xf numFmtId="0" fontId="0" fillId="36" borderId="0" xfId="0" applyFill="1" applyBorder="1" applyAlignment="1">
      <alignment horizontal="center"/>
    </xf>
    <xf numFmtId="0" fontId="0" fillId="43" borderId="0" xfId="0" applyFill="1" applyBorder="1" applyAlignment="1">
      <alignment horizontal="center"/>
    </xf>
    <xf numFmtId="0" fontId="0" fillId="33" borderId="0" xfId="0" applyFill="1" applyBorder="1" applyAlignment="1">
      <alignment horizontal="center"/>
    </xf>
    <xf numFmtId="0" fontId="60" fillId="37" borderId="0" xfId="0" applyFont="1" applyFill="1" applyBorder="1" applyAlignment="1" applyProtection="1">
      <alignment/>
      <protection/>
    </xf>
    <xf numFmtId="0" fontId="5" fillId="33" borderId="0" xfId="51" applyFont="1" applyFill="1" applyBorder="1" applyAlignment="1" applyProtection="1">
      <alignment horizontal="left"/>
      <protection/>
    </xf>
    <xf numFmtId="0" fontId="0" fillId="44" borderId="0" xfId="0" applyFill="1" applyBorder="1" applyAlignment="1">
      <alignment horizontal="center"/>
    </xf>
    <xf numFmtId="0" fontId="0" fillId="44" borderId="0" xfId="0" applyFill="1" applyBorder="1" applyAlignment="1">
      <alignment/>
    </xf>
    <xf numFmtId="0" fontId="5" fillId="44" borderId="21" xfId="51" applyFont="1" applyFill="1" applyBorder="1" applyAlignment="1" applyProtection="1">
      <alignment horizontal="left"/>
      <protection/>
    </xf>
    <xf numFmtId="0" fontId="5" fillId="44" borderId="22" xfId="51" applyFill="1" applyBorder="1" applyAlignment="1" applyProtection="1">
      <alignment horizontal="center"/>
      <protection locked="0"/>
    </xf>
    <xf numFmtId="0" fontId="0" fillId="45" borderId="0" xfId="0" applyFill="1" applyBorder="1" applyAlignment="1">
      <alignment/>
    </xf>
    <xf numFmtId="0" fontId="0" fillId="45" borderId="0" xfId="0" applyFill="1" applyBorder="1" applyAlignment="1">
      <alignment horizontal="center"/>
    </xf>
    <xf numFmtId="0" fontId="5" fillId="45" borderId="21" xfId="51" applyFont="1" applyFill="1" applyBorder="1" applyAlignment="1" applyProtection="1">
      <alignment horizontal="left"/>
      <protection/>
    </xf>
    <xf numFmtId="0" fontId="5" fillId="45" borderId="22" xfId="51" applyFill="1" applyBorder="1" applyAlignment="1" applyProtection="1">
      <alignment horizontal="center"/>
      <protection locked="0"/>
    </xf>
    <xf numFmtId="0" fontId="5" fillId="46" borderId="21" xfId="51" applyFont="1" applyFill="1" applyBorder="1" applyAlignment="1" applyProtection="1">
      <alignment horizontal="left"/>
      <protection/>
    </xf>
    <xf numFmtId="0" fontId="5" fillId="46" borderId="22" xfId="51" applyFill="1" applyBorder="1" applyAlignment="1" applyProtection="1">
      <alignment horizontal="center"/>
      <protection locked="0"/>
    </xf>
    <xf numFmtId="0" fontId="0" fillId="46" borderId="0" xfId="0" applyFill="1" applyBorder="1" applyAlignment="1">
      <alignment/>
    </xf>
    <xf numFmtId="0" fontId="0" fillId="46" borderId="0" xfId="0" applyFill="1" applyBorder="1" applyAlignment="1">
      <alignment horizontal="center"/>
    </xf>
    <xf numFmtId="0" fontId="61" fillId="0" borderId="0" xfId="0" applyFont="1" applyAlignment="1">
      <alignment horizontal="left" vertical="center" readingOrder="1"/>
    </xf>
    <xf numFmtId="0" fontId="43" fillId="33" borderId="0" xfId="0" applyFont="1" applyFill="1" applyBorder="1" applyAlignment="1">
      <alignment horizontal="center"/>
    </xf>
    <xf numFmtId="9" fontId="62" fillId="47" borderId="25" xfId="54" applyFont="1" applyFill="1" applyBorder="1" applyAlignment="1" applyProtection="1">
      <alignment horizontal="center" vertical="center" wrapText="1"/>
      <protection/>
    </xf>
    <xf numFmtId="9" fontId="62" fillId="48" borderId="26" xfId="54" applyFont="1" applyFill="1" applyBorder="1" applyAlignment="1" applyProtection="1">
      <alignment horizontal="center" vertical="center" wrapText="1"/>
      <protection/>
    </xf>
    <xf numFmtId="0" fontId="43" fillId="34" borderId="27" xfId="0" applyFont="1" applyFill="1" applyBorder="1" applyAlignment="1">
      <alignment horizontal="center"/>
    </xf>
    <xf numFmtId="0" fontId="43" fillId="42" borderId="27" xfId="0" applyFont="1" applyFill="1" applyBorder="1" applyAlignment="1">
      <alignment horizontal="center"/>
    </xf>
    <xf numFmtId="0" fontId="0" fillId="35" borderId="27" xfId="0" applyFill="1" applyBorder="1" applyAlignment="1">
      <alignment horizontal="center"/>
    </xf>
    <xf numFmtId="0" fontId="0" fillId="44" borderId="27" xfId="0" applyFill="1" applyBorder="1" applyAlignment="1">
      <alignment horizontal="center"/>
    </xf>
    <xf numFmtId="0" fontId="0" fillId="45" borderId="27" xfId="0" applyFill="1" applyBorder="1" applyAlignment="1">
      <alignment horizontal="center"/>
    </xf>
    <xf numFmtId="0" fontId="0" fillId="46" borderId="27" xfId="0" applyFill="1" applyBorder="1" applyAlignment="1">
      <alignment horizontal="center"/>
    </xf>
    <xf numFmtId="0" fontId="0" fillId="36" borderId="27" xfId="0" applyFill="1" applyBorder="1" applyAlignment="1">
      <alignment horizontal="center"/>
    </xf>
    <xf numFmtId="0" fontId="0" fillId="43" borderId="27" xfId="0" applyFill="1" applyBorder="1" applyAlignment="1">
      <alignment horizontal="center"/>
    </xf>
    <xf numFmtId="9" fontId="62" fillId="49" borderId="28" xfId="54" applyFont="1" applyFill="1" applyBorder="1" applyAlignment="1" applyProtection="1">
      <alignment horizontal="center" vertical="center" wrapText="1"/>
      <protection/>
    </xf>
    <xf numFmtId="0" fontId="43" fillId="33" borderId="29" xfId="0" applyFont="1" applyFill="1" applyBorder="1" applyAlignment="1">
      <alignment horizontal="center"/>
    </xf>
    <xf numFmtId="0" fontId="2" fillId="33" borderId="30" xfId="0" applyFont="1" applyFill="1" applyBorder="1" applyAlignment="1">
      <alignment horizontal="center"/>
    </xf>
    <xf numFmtId="0" fontId="2" fillId="33" borderId="31" xfId="0" applyFont="1" applyFill="1" applyBorder="1" applyAlignment="1">
      <alignment horizontal="center"/>
    </xf>
    <xf numFmtId="0" fontId="0" fillId="33" borderId="26" xfId="0" applyFill="1" applyBorder="1" applyAlignment="1">
      <alignment/>
    </xf>
    <xf numFmtId="0" fontId="0" fillId="33" borderId="28" xfId="0" applyFill="1" applyBorder="1" applyAlignment="1">
      <alignment/>
    </xf>
    <xf numFmtId="0" fontId="58" fillId="34" borderId="11" xfId="0" applyFont="1" applyFill="1" applyBorder="1" applyAlignment="1">
      <alignment horizontal="center" vertical="center"/>
    </xf>
    <xf numFmtId="0" fontId="58" fillId="42" borderId="11" xfId="0" applyFont="1" applyFill="1" applyBorder="1" applyAlignment="1">
      <alignment horizontal="center" vertical="center"/>
    </xf>
    <xf numFmtId="0" fontId="57" fillId="35" borderId="11" xfId="0" applyFont="1" applyFill="1" applyBorder="1" applyAlignment="1">
      <alignment horizontal="center" vertical="center"/>
    </xf>
    <xf numFmtId="0" fontId="57" fillId="44" borderId="11" xfId="0" applyFont="1" applyFill="1" applyBorder="1" applyAlignment="1">
      <alignment horizontal="center" vertical="center"/>
    </xf>
    <xf numFmtId="0" fontId="57" fillId="45" borderId="11" xfId="0" applyFont="1" applyFill="1" applyBorder="1" applyAlignment="1">
      <alignment horizontal="center" vertical="center"/>
    </xf>
    <xf numFmtId="0" fontId="57" fillId="46"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43" borderId="11" xfId="0" applyFont="1" applyFill="1" applyBorder="1" applyAlignment="1">
      <alignment horizontal="center" vertical="center"/>
    </xf>
    <xf numFmtId="9" fontId="62" fillId="50" borderId="20" xfId="54" applyFont="1" applyFill="1" applyBorder="1" applyAlignment="1" applyProtection="1">
      <alignment horizontal="center" vertical="center" wrapText="1"/>
      <protection/>
    </xf>
    <xf numFmtId="0" fontId="58" fillId="34" borderId="11" xfId="0" applyFont="1" applyFill="1" applyBorder="1" applyAlignment="1">
      <alignment horizontal="center"/>
    </xf>
    <xf numFmtId="0" fontId="58" fillId="42" borderId="11" xfId="0" applyFont="1" applyFill="1" applyBorder="1" applyAlignment="1">
      <alignment horizontal="center"/>
    </xf>
    <xf numFmtId="0" fontId="57" fillId="35" borderId="11" xfId="0" applyFont="1" applyFill="1" applyBorder="1" applyAlignment="1">
      <alignment horizontal="center"/>
    </xf>
    <xf numFmtId="0" fontId="57" fillId="44" borderId="11" xfId="0" applyFont="1" applyFill="1" applyBorder="1" applyAlignment="1">
      <alignment horizontal="center"/>
    </xf>
    <xf numFmtId="0" fontId="57" fillId="45" borderId="11" xfId="0" applyFont="1" applyFill="1" applyBorder="1" applyAlignment="1">
      <alignment horizontal="center"/>
    </xf>
    <xf numFmtId="0" fontId="57" fillId="46" borderId="11" xfId="0" applyFont="1" applyFill="1" applyBorder="1" applyAlignment="1">
      <alignment horizontal="center"/>
    </xf>
    <xf numFmtId="0" fontId="57" fillId="36" borderId="11" xfId="0" applyFont="1" applyFill="1" applyBorder="1" applyAlignment="1">
      <alignment horizontal="center"/>
    </xf>
    <xf numFmtId="0" fontId="57" fillId="43" borderId="11" xfId="0" applyFont="1" applyFill="1" applyBorder="1" applyAlignment="1">
      <alignment horizontal="center"/>
    </xf>
    <xf numFmtId="0" fontId="57" fillId="33" borderId="20" xfId="0" applyFont="1" applyFill="1" applyBorder="1" applyAlignment="1">
      <alignment/>
    </xf>
    <xf numFmtId="0" fontId="63" fillId="34" borderId="22" xfId="0" applyFont="1" applyFill="1" applyBorder="1" applyAlignment="1">
      <alignment/>
    </xf>
    <xf numFmtId="0" fontId="63" fillId="34" borderId="22" xfId="0" applyFont="1" applyFill="1" applyBorder="1" applyAlignment="1">
      <alignment horizontal="center"/>
    </xf>
    <xf numFmtId="0" fontId="63" fillId="42" borderId="22" xfId="0" applyFont="1" applyFill="1" applyBorder="1" applyAlignment="1">
      <alignment/>
    </xf>
    <xf numFmtId="0" fontId="63" fillId="42" borderId="22" xfId="0" applyFont="1" applyFill="1" applyBorder="1" applyAlignment="1">
      <alignment horizontal="center"/>
    </xf>
    <xf numFmtId="0" fontId="64" fillId="35" borderId="22" xfId="0" applyFont="1" applyFill="1" applyBorder="1" applyAlignment="1">
      <alignment/>
    </xf>
    <xf numFmtId="0" fontId="64" fillId="35" borderId="22" xfId="0" applyFont="1" applyFill="1" applyBorder="1" applyAlignment="1">
      <alignment horizontal="center"/>
    </xf>
    <xf numFmtId="0" fontId="64" fillId="44" borderId="22" xfId="0" applyFont="1" applyFill="1" applyBorder="1" applyAlignment="1">
      <alignment/>
    </xf>
    <xf numFmtId="0" fontId="64" fillId="44" borderId="22" xfId="0" applyFont="1" applyFill="1" applyBorder="1" applyAlignment="1">
      <alignment horizontal="center"/>
    </xf>
    <xf numFmtId="0" fontId="64" fillId="45" borderId="22" xfId="0" applyFont="1" applyFill="1" applyBorder="1" applyAlignment="1">
      <alignment/>
    </xf>
    <xf numFmtId="0" fontId="64" fillId="45" borderId="22" xfId="0" applyFont="1" applyFill="1" applyBorder="1" applyAlignment="1">
      <alignment horizontal="center"/>
    </xf>
    <xf numFmtId="0" fontId="5" fillId="46" borderId="22" xfId="51" applyFont="1" applyFill="1" applyBorder="1" applyAlignment="1" applyProtection="1">
      <alignment/>
      <protection/>
    </xf>
    <xf numFmtId="0" fontId="5" fillId="46" borderId="22" xfId="51" applyFont="1" applyFill="1" applyBorder="1" applyAlignment="1" applyProtection="1">
      <alignment horizontal="center"/>
      <protection/>
    </xf>
    <xf numFmtId="0" fontId="5" fillId="36" borderId="22" xfId="51" applyFont="1" applyFill="1" applyBorder="1" applyAlignment="1" applyProtection="1">
      <alignment/>
      <protection/>
    </xf>
    <xf numFmtId="0" fontId="5" fillId="36" borderId="22" xfId="51" applyFont="1" applyFill="1" applyBorder="1" applyAlignment="1" applyProtection="1">
      <alignment horizontal="center"/>
      <protection/>
    </xf>
    <xf numFmtId="0" fontId="5" fillId="39" borderId="22" xfId="51" applyFont="1" applyFill="1" applyBorder="1" applyAlignment="1" applyProtection="1">
      <alignment/>
      <protection/>
    </xf>
    <xf numFmtId="0" fontId="5" fillId="39" borderId="22" xfId="51" applyFont="1" applyFill="1" applyBorder="1" applyAlignment="1" applyProtection="1">
      <alignment horizontal="center"/>
      <protection/>
    </xf>
    <xf numFmtId="0" fontId="0" fillId="0" borderId="30" xfId="0" applyBorder="1" applyAlignment="1">
      <alignment/>
    </xf>
    <xf numFmtId="0" fontId="0" fillId="43" borderId="26" xfId="0" applyFill="1" applyBorder="1" applyAlignment="1">
      <alignment/>
    </xf>
    <xf numFmtId="0" fontId="0" fillId="0" borderId="31" xfId="0" applyBorder="1" applyAlignment="1">
      <alignment/>
    </xf>
    <xf numFmtId="0" fontId="0" fillId="0" borderId="27" xfId="0" applyBorder="1" applyAlignment="1">
      <alignment/>
    </xf>
    <xf numFmtId="0" fontId="43" fillId="34" borderId="27" xfId="0" applyFont="1" applyFill="1" applyBorder="1" applyAlignment="1">
      <alignment/>
    </xf>
    <xf numFmtId="0" fontId="43" fillId="42" borderId="27" xfId="0" applyFont="1" applyFill="1" applyBorder="1" applyAlignment="1">
      <alignment/>
    </xf>
    <xf numFmtId="0" fontId="0" fillId="35" borderId="27" xfId="0" applyFill="1" applyBorder="1" applyAlignment="1">
      <alignment/>
    </xf>
    <xf numFmtId="0" fontId="0" fillId="44" borderId="27" xfId="0" applyFill="1" applyBorder="1" applyAlignment="1">
      <alignment/>
    </xf>
    <xf numFmtId="0" fontId="0" fillId="45" borderId="27" xfId="0" applyFill="1" applyBorder="1" applyAlignment="1">
      <alignment/>
    </xf>
    <xf numFmtId="0" fontId="0" fillId="46" borderId="27" xfId="0" applyFill="1" applyBorder="1" applyAlignment="1">
      <alignment/>
    </xf>
    <xf numFmtId="0" fontId="0" fillId="36" borderId="27" xfId="0" applyFill="1" applyBorder="1" applyAlignment="1">
      <alignment/>
    </xf>
    <xf numFmtId="0" fontId="0" fillId="43" borderId="28" xfId="0" applyFill="1" applyBorder="1" applyAlignment="1">
      <alignment/>
    </xf>
    <xf numFmtId="0" fontId="57" fillId="33" borderId="10" xfId="0" applyFont="1" applyFill="1" applyBorder="1" applyAlignment="1">
      <alignment horizontal="left" vertical="center"/>
    </xf>
    <xf numFmtId="0" fontId="0" fillId="33" borderId="30" xfId="0" applyFill="1" applyBorder="1" applyAlignment="1">
      <alignment horizontal="left"/>
    </xf>
    <xf numFmtId="0" fontId="0" fillId="33" borderId="31" xfId="0" applyFill="1" applyBorder="1" applyAlignment="1">
      <alignment horizontal="left"/>
    </xf>
    <xf numFmtId="0" fontId="57" fillId="33" borderId="10" xfId="0" applyFont="1" applyFill="1" applyBorder="1" applyAlignment="1">
      <alignment horizontal="left"/>
    </xf>
    <xf numFmtId="0" fontId="57" fillId="0" borderId="10" xfId="0" applyFont="1" applyBorder="1" applyAlignment="1">
      <alignment horizontal="center"/>
    </xf>
    <xf numFmtId="0" fontId="57" fillId="0" borderId="11" xfId="0" applyFont="1" applyBorder="1" applyAlignment="1">
      <alignment horizontal="center"/>
    </xf>
    <xf numFmtId="0" fontId="57" fillId="43" borderId="20" xfId="0" applyFont="1" applyFill="1" applyBorder="1" applyAlignment="1">
      <alignment horizontal="center"/>
    </xf>
    <xf numFmtId="0" fontId="0" fillId="33" borderId="0" xfId="0" applyFill="1" applyAlignment="1">
      <alignment/>
    </xf>
    <xf numFmtId="0" fontId="5" fillId="33" borderId="0" xfId="51" applyFill="1">
      <alignment/>
      <protection/>
    </xf>
    <xf numFmtId="0" fontId="65" fillId="0" borderId="0" xfId="0" applyFont="1" applyAlignment="1">
      <alignment horizontal="center" vertical="center" readingOrder="1"/>
    </xf>
    <xf numFmtId="0" fontId="5" fillId="33" borderId="0" xfId="0" applyFont="1" applyFill="1" applyBorder="1" applyAlignment="1">
      <alignment/>
    </xf>
    <xf numFmtId="0" fontId="0" fillId="0" borderId="0" xfId="0" applyFill="1" applyBorder="1" applyAlignment="1">
      <alignment/>
    </xf>
    <xf numFmtId="0" fontId="2" fillId="33" borderId="0" xfId="0" applyFont="1" applyFill="1" applyBorder="1" applyAlignment="1">
      <alignment/>
    </xf>
    <xf numFmtId="0" fontId="0" fillId="33" borderId="0" xfId="0" applyFill="1" applyAlignment="1">
      <alignment/>
    </xf>
    <xf numFmtId="0" fontId="5" fillId="33" borderId="0" xfId="0" applyFont="1" applyFill="1" applyBorder="1" applyAlignment="1">
      <alignment/>
    </xf>
    <xf numFmtId="0" fontId="66" fillId="33" borderId="0" xfId="53" applyFont="1" applyFill="1" applyAlignment="1">
      <alignment horizontal="left" vertical="top"/>
      <protection/>
    </xf>
    <xf numFmtId="0" fontId="0" fillId="37" borderId="0" xfId="0" applyFill="1" applyAlignment="1" applyProtection="1">
      <alignment/>
      <protection/>
    </xf>
    <xf numFmtId="0" fontId="0" fillId="37" borderId="0" xfId="0" applyFill="1" applyAlignment="1" applyProtection="1">
      <alignment horizontal="center"/>
      <protection/>
    </xf>
    <xf numFmtId="0" fontId="12" fillId="37" borderId="0" xfId="0" applyFont="1" applyFill="1" applyAlignment="1">
      <alignment/>
    </xf>
    <xf numFmtId="0" fontId="3" fillId="37" borderId="29" xfId="0" applyFont="1" applyFill="1" applyBorder="1" applyAlignment="1" applyProtection="1">
      <alignment/>
      <protection/>
    </xf>
    <xf numFmtId="0" fontId="0" fillId="37" borderId="32" xfId="0" applyFill="1" applyBorder="1" applyAlignment="1" applyProtection="1">
      <alignment/>
      <protection/>
    </xf>
    <xf numFmtId="0" fontId="0" fillId="37" borderId="32" xfId="0" applyFill="1" applyBorder="1" applyAlignment="1" applyProtection="1">
      <alignment horizontal="center"/>
      <protection/>
    </xf>
    <xf numFmtId="0" fontId="0" fillId="37" borderId="25" xfId="0" applyFill="1" applyBorder="1" applyAlignment="1" applyProtection="1">
      <alignment horizontal="center"/>
      <protection/>
    </xf>
    <xf numFmtId="0" fontId="5" fillId="33" borderId="0" xfId="0" applyFont="1" applyFill="1" applyBorder="1" applyAlignment="1">
      <alignment horizontal="left" vertical="center" wrapText="1"/>
    </xf>
    <xf numFmtId="0" fontId="5" fillId="37" borderId="31" xfId="0" applyFont="1" applyFill="1" applyBorder="1" applyAlignment="1" applyProtection="1">
      <alignment horizontal="left" vertical="top" wrapText="1"/>
      <protection/>
    </xf>
    <xf numFmtId="0" fontId="5" fillId="37" borderId="27" xfId="0" applyFont="1" applyFill="1" applyBorder="1" applyAlignment="1" applyProtection="1">
      <alignment horizontal="left" vertical="top" wrapText="1"/>
      <protection/>
    </xf>
    <xf numFmtId="0" fontId="5" fillId="37" borderId="28" xfId="0" applyFont="1" applyFill="1" applyBorder="1" applyAlignment="1" applyProtection="1">
      <alignment horizontal="left" vertical="top" wrapText="1"/>
      <protection/>
    </xf>
    <xf numFmtId="0" fontId="6" fillId="38" borderId="11" xfId="0" applyFont="1" applyFill="1" applyBorder="1" applyAlignment="1" applyProtection="1">
      <alignment horizontal="center"/>
      <protection locked="0"/>
    </xf>
    <xf numFmtId="0" fontId="6" fillId="38" borderId="20" xfId="0" applyFont="1" applyFill="1" applyBorder="1" applyAlignment="1" applyProtection="1">
      <alignment horizontal="center"/>
      <protection locked="0"/>
    </xf>
    <xf numFmtId="0" fontId="4" fillId="38" borderId="29" xfId="0" applyFont="1" applyFill="1" applyBorder="1" applyAlignment="1" applyProtection="1">
      <alignment horizontal="left"/>
      <protection/>
    </xf>
    <xf numFmtId="0" fontId="4" fillId="38" borderId="32" xfId="0" applyFont="1" applyFill="1" applyBorder="1" applyAlignment="1" applyProtection="1">
      <alignment horizontal="left"/>
      <protection/>
    </xf>
    <xf numFmtId="0" fontId="4" fillId="38" borderId="11" xfId="0" applyFont="1" applyFill="1" applyBorder="1" applyAlignment="1" applyProtection="1">
      <alignment horizontal="left"/>
      <protection/>
    </xf>
    <xf numFmtId="0" fontId="4" fillId="38" borderId="20" xfId="0" applyFont="1" applyFill="1" applyBorder="1" applyAlignment="1" applyProtection="1">
      <alignment horizontal="left"/>
      <protection/>
    </xf>
    <xf numFmtId="0" fontId="2" fillId="33" borderId="0" xfId="0" applyFont="1" applyFill="1" applyBorder="1" applyAlignment="1">
      <alignment horizontal="left"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Insatisfaisant" xfId="45"/>
    <cellStyle name="Comma" xfId="46"/>
    <cellStyle name="Comma [0]" xfId="47"/>
    <cellStyle name="Currency" xfId="48"/>
    <cellStyle name="Currency [0]" xfId="49"/>
    <cellStyle name="Neutre" xfId="50"/>
    <cellStyle name="Normal 2" xfId="51"/>
    <cellStyle name="Normal 2 2" xfId="52"/>
    <cellStyle name="Normal_RevueCGDD_NAMEA_CO2_figures"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05"/>
          <c:y val="0.1225"/>
          <c:w val="0.4495"/>
          <c:h val="0.684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a:ln w="3175">
                <a:noFill/>
              </a:ln>
            </c:spPr>
          </c:dPt>
          <c:dPt>
            <c:idx val="1"/>
            <c:spPr>
              <a:solidFill>
                <a:srgbClr val="93509E"/>
              </a:solidFill>
              <a:ln w="3175">
                <a:noFill/>
              </a:ln>
            </c:spPr>
          </c:dPt>
          <c:dPt>
            <c:idx val="2"/>
            <c:spPr>
              <a:solidFill>
                <a:srgbClr val="D52B1E"/>
              </a:solidFill>
              <a:ln w="3175">
                <a:noFill/>
              </a:ln>
            </c:spPr>
          </c:dPt>
          <c:dPt>
            <c:idx val="3"/>
            <c:spPr>
              <a:solidFill>
                <a:srgbClr val="FF7F45"/>
              </a:solidFill>
              <a:ln w="3175">
                <a:noFill/>
              </a:ln>
            </c:spPr>
          </c:dPt>
          <c:dPt>
            <c:idx val="4"/>
            <c:spPr>
              <a:solidFill>
                <a:srgbClr val="FAE700"/>
              </a:solidFill>
              <a:ln w="3175">
                <a:noFill/>
              </a:ln>
            </c:spPr>
          </c:dPt>
          <c:dPt>
            <c:idx val="5"/>
            <c:spPr>
              <a:solidFill>
                <a:srgbClr val="C9DD03"/>
              </a:solidFill>
              <a:ln w="3175">
                <a:noFill/>
              </a:ln>
            </c:spPr>
          </c:dPt>
          <c:dPt>
            <c:idx val="6"/>
            <c:spPr>
              <a:solidFill>
                <a:srgbClr val="61C250"/>
              </a:solidFill>
              <a:ln w="3175">
                <a:noFill/>
              </a:ln>
            </c:spPr>
          </c:dPt>
          <c:dPt>
            <c:idx val="7"/>
            <c:spPr>
              <a:solidFill>
                <a:srgbClr val="BEC5C2"/>
              </a:solidFill>
              <a:ln w="3175">
                <a:noFill/>
              </a:ln>
            </c:spPr>
          </c:dPt>
          <c:dLbls>
            <c:dLbl>
              <c:idx val="0"/>
              <c:layout>
                <c:manualLayout>
                  <c:x val="0"/>
                  <c:y val="0"/>
                </c:manualLayout>
              </c:layout>
              <c:txPr>
                <a:bodyPr vert="horz" rot="0" anchor="ctr"/>
                <a:lstStyle/>
                <a:p>
                  <a:pPr algn="ctr">
                    <a:defRPr lang="en-US" cap="none" sz="13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3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3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3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3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txPr>
              <a:bodyPr vert="horz" rot="0" anchor="ctr"/>
              <a:lstStyle/>
              <a:p>
                <a:pPr algn="ctr">
                  <a:defRPr lang="en-US" cap="none" sz="13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Synthèses!$A$2:$A$9</c:f>
              <c:strCache>
                <c:ptCount val="8"/>
                <c:pt idx="0">
                  <c:v>Eteintes</c:v>
                </c:pt>
                <c:pt idx="1">
                  <c:v>Eteintes dans la région</c:v>
                </c:pt>
                <c:pt idx="2">
                  <c:v>En danger critique</c:v>
                </c:pt>
                <c:pt idx="3">
                  <c:v>En danger</c:v>
                </c:pt>
                <c:pt idx="4">
                  <c:v>Vulnérables</c:v>
                </c:pt>
                <c:pt idx="5">
                  <c:v>Quasi menacées</c:v>
                </c:pt>
                <c:pt idx="6">
                  <c:v>Préoccupation mineure</c:v>
                </c:pt>
                <c:pt idx="7">
                  <c:v>Données insuffisantes</c:v>
                </c:pt>
              </c:strCache>
            </c:strRef>
          </c:cat>
          <c:val>
            <c:numRef>
              <c:f>Synthèses!$B$2:$B$9</c:f>
              <c:numCache>
                <c:ptCount val="8"/>
                <c:pt idx="0">
                  <c:v>56</c:v>
                </c:pt>
                <c:pt idx="1">
                  <c:v>70</c:v>
                </c:pt>
                <c:pt idx="2">
                  <c:v>202</c:v>
                </c:pt>
                <c:pt idx="3">
                  <c:v>234</c:v>
                </c:pt>
                <c:pt idx="4">
                  <c:v>596</c:v>
                </c:pt>
                <c:pt idx="5">
                  <c:v>316</c:v>
                </c:pt>
                <c:pt idx="6">
                  <c:v>1681</c:v>
                </c:pt>
                <c:pt idx="7">
                  <c:v>527</c:v>
                </c:pt>
              </c:numCache>
            </c:numRef>
          </c:val>
        </c:ser>
        <c:firstSliceAng val="45"/>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8</xdr:row>
      <xdr:rowOff>9525</xdr:rowOff>
    </xdr:from>
    <xdr:to>
      <xdr:col>2</xdr:col>
      <xdr:colOff>209550</xdr:colOff>
      <xdr:row>11</xdr:row>
      <xdr:rowOff>9525</xdr:rowOff>
    </xdr:to>
    <xdr:sp>
      <xdr:nvSpPr>
        <xdr:cNvPr id="1" name="Accolade fermante 1"/>
        <xdr:cNvSpPr>
          <a:spLocks/>
        </xdr:cNvSpPr>
      </xdr:nvSpPr>
      <xdr:spPr>
        <a:xfrm>
          <a:off x="4048125" y="1552575"/>
          <a:ext cx="114300" cy="4857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85725</xdr:colOff>
      <xdr:row>9</xdr:row>
      <xdr:rowOff>0</xdr:rowOff>
    </xdr:from>
    <xdr:to>
      <xdr:col>6</xdr:col>
      <xdr:colOff>200025</xdr:colOff>
      <xdr:row>12</xdr:row>
      <xdr:rowOff>0</xdr:rowOff>
    </xdr:to>
    <xdr:sp>
      <xdr:nvSpPr>
        <xdr:cNvPr id="2" name="Accolade fermante 3"/>
        <xdr:cNvSpPr>
          <a:spLocks/>
        </xdr:cNvSpPr>
      </xdr:nvSpPr>
      <xdr:spPr>
        <a:xfrm>
          <a:off x="5905500" y="1704975"/>
          <a:ext cx="114300" cy="4857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0.87525</cdr:x>
      <cdr:y>0.07675</cdr:y>
    </cdr:from>
    <cdr:to>
      <cdr:x>0.90525</cdr:x>
      <cdr:y>0.638</cdr:y>
    </cdr:to>
    <cdr:sp>
      <cdr:nvSpPr>
        <cdr:cNvPr id="1" name="Accolade fermante 5"/>
        <cdr:cNvSpPr>
          <a:spLocks/>
        </cdr:cNvSpPr>
      </cdr:nvSpPr>
      <cdr:spPr>
        <a:xfrm>
          <a:off x="8220075" y="466725"/>
          <a:ext cx="285750" cy="3467100"/>
        </a:xfrm>
        <a:prstGeom prst="rightBrace">
          <a:avLst/>
        </a:prstGeom>
        <a:noFill/>
        <a:ln w="9525" cmpd="sng">
          <a:solidFill>
            <a:srgbClr val="4A7EBB"/>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0.9085</cdr:x>
      <cdr:y>0.32575</cdr:y>
    </cdr:from>
    <cdr:to>
      <cdr:x>0.986</cdr:x>
      <cdr:y>0.4085</cdr:y>
    </cdr:to>
    <cdr:sp textlink="Indicateur!$B$4">
      <cdr:nvSpPr>
        <cdr:cNvPr id="2" name="ZoneTexte 6"/>
        <cdr:cNvSpPr txBox="1">
          <a:spLocks noChangeArrowheads="1"/>
        </cdr:cNvSpPr>
      </cdr:nvSpPr>
      <cdr:spPr>
        <a:xfrm>
          <a:off x="8534400" y="2009775"/>
          <a:ext cx="723900" cy="514350"/>
        </a:xfrm>
        <a:prstGeom prst="rect">
          <a:avLst/>
        </a:prstGeom>
        <a:gradFill rotWithShape="1">
          <a:gsLst>
            <a:gs pos="0">
              <a:srgbClr val="000000"/>
            </a:gs>
            <a:gs pos="100000">
              <a:srgbClr val="984807"/>
            </a:gs>
          </a:gsLst>
          <a:lin ang="2700000" scaled="1"/>
        </a:gradFill>
        <a:ln w="9525" cmpd="sng">
          <a:noFill/>
        </a:ln>
      </cdr:spPr>
      <cdr:txBody>
        <a:bodyPr vertOverflow="clip" wrap="square" anchor="ctr"/>
        <a:p>
          <a:pPr algn="ctr">
            <a:defRPr/>
          </a:pPr>
          <a:fld id="{205d6c47-49ad-4d86-9e63-39c2b041c695}" type="TxLink">
            <a:rPr lang="en-US" cap="none" sz="1400" b="1" i="0" u="none" baseline="0">
              <a:solidFill>
                <a:srgbClr val="FFFFFF"/>
              </a:solidFill>
            </a:rPr>
            <a:t>31%</a:t>
          </a:fld>
        </a:p>
      </cdr:txBody>
    </cdr:sp>
  </cdr:relSizeAnchor>
  <cdr:relSizeAnchor xmlns:cdr="http://schemas.openxmlformats.org/drawingml/2006/chartDrawing">
    <cdr:from>
      <cdr:x>0.01125</cdr:x>
      <cdr:y>0.8515</cdr:y>
    </cdr:from>
    <cdr:to>
      <cdr:x>0.986</cdr:x>
      <cdr:y>0.9165</cdr:y>
    </cdr:to>
    <cdr:sp>
      <cdr:nvSpPr>
        <cdr:cNvPr id="3" name="Text Box 1"/>
        <cdr:cNvSpPr txBox="1">
          <a:spLocks noChangeArrowheads="1"/>
        </cdr:cNvSpPr>
      </cdr:nvSpPr>
      <cdr:spPr>
        <a:xfrm>
          <a:off x="104775" y="5248275"/>
          <a:ext cx="9163050" cy="400050"/>
        </a:xfrm>
        <a:prstGeom prst="rect">
          <a:avLst/>
        </a:prstGeom>
        <a:noFill/>
        <a:ln w="9525" cmpd="sng">
          <a:noFill/>
        </a:ln>
      </cdr:spPr>
      <cdr:txBody>
        <a:bodyPr vertOverflow="clip" wrap="square" lIns="27432" tIns="22860"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 groupes taxonomiques considérés = mammifères, oiseaux nicheurs, reptiles, amphibiens, poissons d'eau douce, requins, raies et chimères (Sélaciens), crustacés d'eau douce, papillons de jour, flore vasculaire, orchidées. La liste des groupes évalués dépend des territoires.</a:t>
          </a:r>
        </a:p>
      </cdr:txBody>
    </cdr:sp>
  </cdr:relSizeAnchor>
  <cdr:relSizeAnchor xmlns:cdr="http://schemas.openxmlformats.org/drawingml/2006/chartDrawing">
    <cdr:from>
      <cdr:x>0.01125</cdr:x>
      <cdr:y>0.9175</cdr:y>
    </cdr:from>
    <cdr:to>
      <cdr:x>0.0965</cdr:x>
      <cdr:y>0.98025</cdr:y>
    </cdr:to>
    <cdr:pic>
      <cdr:nvPicPr>
        <cdr:cNvPr id="4" name="Image 8" descr="\\IFEN9\$group\beme\Biodiversite\Observatoire National de la Biodiversité (ONB)\Charte graphique complete ONB\Logo ONB rectangle.jpg"/>
        <cdr:cNvPicPr preferRelativeResize="1">
          <a:picLocks noChangeAspect="1"/>
        </cdr:cNvPicPr>
      </cdr:nvPicPr>
      <cdr:blipFill>
        <a:blip r:embed="rId1"/>
        <a:stretch>
          <a:fillRect/>
        </a:stretch>
      </cdr:blipFill>
      <cdr:spPr>
        <a:xfrm>
          <a:off x="104775" y="5657850"/>
          <a:ext cx="800100" cy="390525"/>
        </a:xfrm>
        <a:prstGeom prst="rect">
          <a:avLst/>
        </a:prstGeom>
        <a:noFill/>
        <a:ln w="9525" cmpd="sng">
          <a:noFill/>
        </a:ln>
      </cdr:spPr>
    </cdr:pic>
  </cdr:relSizeAnchor>
  <cdr:relSizeAnchor xmlns:cdr="http://schemas.openxmlformats.org/drawingml/2006/chartDrawing">
    <cdr:from>
      <cdr:x>0.11025</cdr:x>
      <cdr:y>0.9175</cdr:y>
    </cdr:from>
    <cdr:to>
      <cdr:x>0.97075</cdr:x>
      <cdr:y>0.9875</cdr:y>
    </cdr:to>
    <cdr:sp>
      <cdr:nvSpPr>
        <cdr:cNvPr id="5" name="Text Box 1025"/>
        <cdr:cNvSpPr txBox="1">
          <a:spLocks noChangeArrowheads="1"/>
        </cdr:cNvSpPr>
      </cdr:nvSpPr>
      <cdr:spPr>
        <a:xfrm>
          <a:off x="1028700" y="5657850"/>
          <a:ext cx="8086725" cy="428625"/>
        </a:xfrm>
        <a:prstGeom prst="rect">
          <a:avLst/>
        </a:prstGeom>
        <a:noFill/>
        <a:ln w="9525" cmpd="sng">
          <a:noFill/>
        </a:ln>
      </cdr:spPr>
      <cdr:txBody>
        <a:bodyPr vertOverflow="clip" wrap="square" lIns="27432" tIns="22860" rIns="0" bIns="0"/>
        <a:p>
          <a:pPr algn="l">
            <a:defRPr/>
          </a:pPr>
          <a:r>
            <a:rPr lang="en-US" cap="none" sz="900" b="1" i="0" u="none" baseline="0">
              <a:solidFill>
                <a:srgbClr val="993300"/>
              </a:solidFill>
              <a:latin typeface="Arial"/>
              <a:ea typeface="Arial"/>
              <a:cs typeface="Arial"/>
            </a:rPr>
            <a:t>Visuel ONB, d'après :
</a:t>
          </a:r>
          <a:r>
            <a:rPr lang="en-US" cap="none" sz="900" b="0" i="1" u="none" baseline="0">
              <a:solidFill>
                <a:srgbClr val="000000"/>
              </a:solidFill>
              <a:latin typeface="Arial"/>
              <a:ea typeface="Arial"/>
              <a:cs typeface="Arial"/>
            </a:rPr>
            <a:t>Origine des données : </a:t>
          </a:r>
          <a:r>
            <a:rPr lang="en-US" cap="none" sz="1000" b="0" i="0" u="none" baseline="0">
              <a:solidFill>
                <a:srgbClr val="000000"/>
              </a:solidFill>
              <a:latin typeface="Calibri"/>
              <a:ea typeface="Calibri"/>
              <a:cs typeface="Calibri"/>
            </a:rPr>
            <a:t>listes rouges pour la France métropolitaine et ultramarine, UMS PatriNat (MNHN-AFB-CNRS) - UICN, Comité français, 2017.
</a:t>
          </a:r>
          <a:r>
            <a:rPr lang="en-US" cap="none" sz="900" b="0" i="1" u="none" baseline="0">
              <a:solidFill>
                <a:srgbClr val="000000"/>
              </a:solidFill>
              <a:latin typeface="Arial"/>
              <a:ea typeface="Arial"/>
              <a:cs typeface="Arial"/>
            </a:rPr>
            <a:t>Traitements :</a:t>
          </a:r>
          <a:r>
            <a:rPr lang="en-US" cap="none" sz="9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SOeS</a:t>
          </a:r>
          <a:r>
            <a:rPr lang="en-US" cap="none" sz="1000" b="0" i="0" u="none" baseline="0">
              <a:solidFill>
                <a:srgbClr val="000000"/>
              </a:solidFill>
              <a:latin typeface="Calibri"/>
              <a:ea typeface="Calibri"/>
              <a:cs typeface="Calibri"/>
            </a:rPr>
            <a:t>, mai 2017</a:t>
          </a:r>
        </a:p>
      </cdr:txBody>
    </cdr:sp>
  </cdr:relSizeAnchor>
  <cdr:relSizeAnchor xmlns:cdr="http://schemas.openxmlformats.org/drawingml/2006/chartDrawing">
    <cdr:from>
      <cdr:x>0.004</cdr:x>
      <cdr:y>0.0125</cdr:y>
    </cdr:from>
    <cdr:to>
      <cdr:x>0.99175</cdr:x>
      <cdr:y>0.06425</cdr:y>
    </cdr:to>
    <cdr:sp>
      <cdr:nvSpPr>
        <cdr:cNvPr id="6" name="ZoneTexte 1"/>
        <cdr:cNvSpPr txBox="1">
          <a:spLocks noChangeArrowheads="1"/>
        </cdr:cNvSpPr>
      </cdr:nvSpPr>
      <cdr:spPr>
        <a:xfrm>
          <a:off x="28575" y="76200"/>
          <a:ext cx="9286875" cy="323850"/>
        </a:xfrm>
        <a:prstGeom prst="rect">
          <a:avLst/>
        </a:prstGeom>
        <a:noFill/>
        <a:ln w="9525" cmpd="sng">
          <a:noFill/>
        </a:ln>
      </cdr:spPr>
      <cdr:txBody>
        <a:bodyPr vertOverflow="clip" wrap="square" anchor="ctr"/>
        <a:p>
          <a:pPr algn="ctr">
            <a:defRPr/>
          </a:pPr>
          <a:r>
            <a:rPr lang="en-US" cap="none" sz="1600" b="1" i="0" u="none" baseline="0">
              <a:solidFill>
                <a:srgbClr val="000000"/>
              </a:solidFill>
              <a:latin typeface="Calibri"/>
              <a:ea typeface="Calibri"/>
              <a:cs typeface="Calibri"/>
            </a:rPr>
            <a:t>Proportion d'espèces</a:t>
          </a:r>
          <a:r>
            <a:rPr lang="en-US" cap="none" sz="1600" b="1" i="0" u="none" baseline="0">
              <a:solidFill>
                <a:srgbClr val="000000"/>
              </a:solidFill>
              <a:latin typeface="Calibri"/>
              <a:ea typeface="Calibri"/>
              <a:cs typeface="Calibri"/>
            </a:rPr>
            <a:t> en catégories éteintes ou menacées dans les listes rouges nationales</a:t>
          </a:r>
        </a:p>
      </cdr:txBody>
    </cdr:sp>
  </cdr:relSizeAnchor>
  <cdr:relSizeAnchor xmlns:cdr="http://schemas.openxmlformats.org/drawingml/2006/chartDrawing">
    <cdr:from>
      <cdr:x>0.01</cdr:x>
      <cdr:y>0.00625</cdr:y>
    </cdr:from>
    <cdr:to>
      <cdr:x>0.98725</cdr:x>
      <cdr:y>0.072</cdr:y>
    </cdr:to>
    <cdr:sp>
      <cdr:nvSpPr>
        <cdr:cNvPr id="7" name="Rectangle 2"/>
        <cdr:cNvSpPr>
          <a:spLocks/>
        </cdr:cNvSpPr>
      </cdr:nvSpPr>
      <cdr:spPr>
        <a:xfrm>
          <a:off x="85725" y="38100"/>
          <a:ext cx="9191625" cy="4095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0" y="0"/>
        <a:ext cx="9401175"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9"/>
  <sheetViews>
    <sheetView showGridLines="0" tabSelected="1" zoomScalePageLayoutView="0" workbookViewId="0" topLeftCell="A1">
      <selection activeCell="H19" sqref="H19"/>
    </sheetView>
  </sheetViews>
  <sheetFormatPr defaultColWidth="11.421875" defaultRowHeight="15"/>
  <cols>
    <col min="1" max="1" width="47.8515625" style="28" customWidth="1"/>
    <col min="2" max="2" width="11.421875" style="28" customWidth="1"/>
    <col min="3" max="3" width="4.7109375" style="28" customWidth="1"/>
    <col min="4" max="4" width="6.00390625" style="28" customWidth="1"/>
    <col min="5" max="5" width="11.421875" style="28" customWidth="1"/>
    <col min="6" max="6" width="5.8515625" style="28" customWidth="1"/>
    <col min="7" max="10" width="11.421875" style="28" customWidth="1"/>
    <col min="11" max="11" width="16.00390625" style="28" customWidth="1"/>
    <col min="12" max="16384" width="11.421875" style="28" customWidth="1"/>
  </cols>
  <sheetData>
    <row r="1" spans="1:13" s="162" customFormat="1" ht="18">
      <c r="A1" s="161" t="s">
        <v>87</v>
      </c>
      <c r="L1" s="163"/>
      <c r="M1" s="163"/>
    </row>
    <row r="2" spans="1:13" s="162" customFormat="1" ht="18">
      <c r="A2" s="161" t="s">
        <v>91</v>
      </c>
      <c r="L2" s="163"/>
      <c r="M2" s="163"/>
    </row>
    <row r="3" s="154" customFormat="1" ht="13.5" thickBot="1"/>
    <row r="4" spans="1:11" ht="18.75" thickBot="1">
      <c r="A4" s="30" t="s">
        <v>25</v>
      </c>
      <c r="B4" s="31">
        <f>D20</f>
        <v>0.3145029875067898</v>
      </c>
      <c r="C4" s="31"/>
      <c r="D4" s="32" t="s">
        <v>85</v>
      </c>
      <c r="E4" s="32"/>
      <c r="F4" s="33"/>
      <c r="G4" s="27"/>
      <c r="H4" s="27"/>
      <c r="I4" s="27"/>
      <c r="J4" s="27"/>
      <c r="K4" s="27"/>
    </row>
    <row r="5" spans="1:11" ht="12.75">
      <c r="A5" s="27"/>
      <c r="B5" s="27"/>
      <c r="C5" s="27"/>
      <c r="D5" s="27"/>
      <c r="E5" s="27"/>
      <c r="F5" s="27"/>
      <c r="G5" s="27"/>
      <c r="H5" s="27"/>
      <c r="I5" s="27"/>
      <c r="J5" s="27"/>
      <c r="K5" s="27"/>
    </row>
    <row r="6" spans="1:15" ht="12.75">
      <c r="A6" s="34" t="s">
        <v>33</v>
      </c>
      <c r="B6" s="35">
        <f>SUM(Données!L:L)</f>
        <v>527</v>
      </c>
      <c r="C6" s="29"/>
      <c r="D6" s="29"/>
      <c r="E6" s="29"/>
      <c r="F6" s="29"/>
      <c r="H6" s="29"/>
      <c r="I6" s="29"/>
      <c r="J6" s="29"/>
      <c r="K6" s="29"/>
      <c r="L6" s="26" t="s">
        <v>34</v>
      </c>
      <c r="O6" s="82" t="s">
        <v>75</v>
      </c>
    </row>
    <row r="7" spans="1:15" ht="12.75">
      <c r="A7" s="36" t="s">
        <v>35</v>
      </c>
      <c r="B7" s="37">
        <f>SUM(Données!K:K)</f>
        <v>1681</v>
      </c>
      <c r="C7" s="29"/>
      <c r="D7" s="29"/>
      <c r="E7" s="29"/>
      <c r="F7" s="29"/>
      <c r="H7" s="29"/>
      <c r="I7" s="29"/>
      <c r="J7" s="29"/>
      <c r="L7" s="28" t="s">
        <v>13</v>
      </c>
      <c r="O7" s="154" t="s">
        <v>76</v>
      </c>
    </row>
    <row r="8" spans="1:15" ht="15">
      <c r="A8" s="78" t="s">
        <v>67</v>
      </c>
      <c r="B8" s="79">
        <f>SUM(Données!J:J)</f>
        <v>316</v>
      </c>
      <c r="C8" s="38"/>
      <c r="D8" s="29"/>
      <c r="E8" s="29"/>
      <c r="F8" s="29"/>
      <c r="H8" s="39"/>
      <c r="I8" s="29"/>
      <c r="J8" s="29"/>
      <c r="L8" s="29" t="s">
        <v>23</v>
      </c>
      <c r="O8" s="154" t="s">
        <v>70</v>
      </c>
    </row>
    <row r="9" spans="1:15" ht="12.75">
      <c r="A9" s="76" t="s">
        <v>68</v>
      </c>
      <c r="B9" s="77">
        <f>SUM(Données!I:I)</f>
        <v>596</v>
      </c>
      <c r="C9" s="41"/>
      <c r="D9" s="29"/>
      <c r="E9" s="29"/>
      <c r="F9" s="29"/>
      <c r="G9" s="29"/>
      <c r="H9" s="29"/>
      <c r="I9" s="29"/>
      <c r="J9" s="29"/>
      <c r="L9" s="27" t="s">
        <v>17</v>
      </c>
      <c r="O9" s="154" t="s">
        <v>71</v>
      </c>
    </row>
    <row r="10" spans="1:15" ht="12.75">
      <c r="A10" s="72" t="s">
        <v>36</v>
      </c>
      <c r="B10" s="73">
        <f>SUM(Données!H:H)</f>
        <v>234</v>
      </c>
      <c r="C10" s="42"/>
      <c r="D10" s="29">
        <f>SUM(B9:B11)</f>
        <v>1032</v>
      </c>
      <c r="E10" s="29" t="s">
        <v>37</v>
      </c>
      <c r="F10" s="29"/>
      <c r="G10" s="29"/>
      <c r="H10" s="29"/>
      <c r="I10" s="29"/>
      <c r="J10" s="29"/>
      <c r="L10" s="29" t="s">
        <v>19</v>
      </c>
      <c r="O10" s="154" t="s">
        <v>50</v>
      </c>
    </row>
    <row r="11" spans="1:15" ht="12.75">
      <c r="A11" s="43" t="s">
        <v>79</v>
      </c>
      <c r="B11" s="44">
        <f>SUM(Données!G:G)</f>
        <v>202</v>
      </c>
      <c r="C11" s="42"/>
      <c r="F11" s="29"/>
      <c r="G11" s="29">
        <f>D10+B12</f>
        <v>1158</v>
      </c>
      <c r="H11" s="29" t="s">
        <v>43</v>
      </c>
      <c r="I11" s="29"/>
      <c r="J11" s="29"/>
      <c r="L11" s="40" t="s">
        <v>24</v>
      </c>
      <c r="O11" s="154" t="s">
        <v>51</v>
      </c>
    </row>
    <row r="12" spans="1:15" ht="12.75">
      <c r="A12" s="45" t="s">
        <v>42</v>
      </c>
      <c r="B12" s="46">
        <f>SUM(Données!D:F)</f>
        <v>126</v>
      </c>
      <c r="C12" s="56"/>
      <c r="D12" s="57"/>
      <c r="E12" s="57"/>
      <c r="F12" s="57"/>
      <c r="I12" s="29"/>
      <c r="J12" s="29"/>
      <c r="L12" s="40" t="s">
        <v>61</v>
      </c>
      <c r="O12" s="154" t="s">
        <v>72</v>
      </c>
    </row>
    <row r="13" spans="1:15" ht="12.75">
      <c r="A13" s="29"/>
      <c r="B13" s="29"/>
      <c r="C13" s="42"/>
      <c r="D13" s="47"/>
      <c r="E13" s="55"/>
      <c r="F13" s="55"/>
      <c r="H13" s="29"/>
      <c r="I13" s="29"/>
      <c r="J13" s="29"/>
      <c r="L13" s="28" t="s">
        <v>22</v>
      </c>
      <c r="O13" s="154" t="s">
        <v>74</v>
      </c>
    </row>
    <row r="14" spans="1:15" ht="12.75">
      <c r="A14" s="48" t="s">
        <v>38</v>
      </c>
      <c r="B14" s="49">
        <f>SUM(B6:B12)</f>
        <v>3682</v>
      </c>
      <c r="C14" s="42"/>
      <c r="L14" s="27" t="s">
        <v>62</v>
      </c>
      <c r="O14" s="154" t="s">
        <v>53</v>
      </c>
    </row>
    <row r="15" spans="1:15" ht="12.75">
      <c r="A15" s="29"/>
      <c r="B15" s="29"/>
      <c r="C15" s="42"/>
      <c r="O15" s="154" t="s">
        <v>73</v>
      </c>
    </row>
    <row r="16" spans="1:15" ht="12.75">
      <c r="A16" s="29"/>
      <c r="B16" s="29"/>
      <c r="C16" s="50"/>
      <c r="O16" s="154" t="s">
        <v>57</v>
      </c>
    </row>
    <row r="17" spans="1:15" ht="12.75">
      <c r="A17" s="29"/>
      <c r="B17" s="29"/>
      <c r="C17" s="29"/>
      <c r="D17" s="50"/>
      <c r="E17" s="29"/>
      <c r="F17" s="29"/>
      <c r="G17" s="29"/>
      <c r="H17" s="29"/>
      <c r="I17" s="29"/>
      <c r="J17" s="29"/>
      <c r="O17" s="154" t="s">
        <v>56</v>
      </c>
    </row>
    <row r="18" spans="1:15" ht="12.75">
      <c r="A18" s="29"/>
      <c r="B18" s="29"/>
      <c r="C18" s="29"/>
      <c r="D18" s="29"/>
      <c r="E18" s="29"/>
      <c r="F18" s="29"/>
      <c r="G18" s="29"/>
      <c r="H18" s="29"/>
      <c r="I18" s="29"/>
      <c r="J18" s="29"/>
      <c r="O18" s="154" t="s">
        <v>58</v>
      </c>
    </row>
    <row r="19" spans="1:15" ht="12.75">
      <c r="A19" s="29"/>
      <c r="B19" s="29">
        <f>G11</f>
        <v>1158</v>
      </c>
      <c r="C19" s="29"/>
      <c r="D19" s="29"/>
      <c r="E19" s="29"/>
      <c r="F19" s="29"/>
      <c r="G19" s="29"/>
      <c r="H19" s="29"/>
      <c r="I19" s="29"/>
      <c r="J19" s="29"/>
      <c r="O19" s="154" t="s">
        <v>55</v>
      </c>
    </row>
    <row r="20" spans="1:10" ht="12.75">
      <c r="A20" s="51" t="s">
        <v>39</v>
      </c>
      <c r="B20" s="52" t="s">
        <v>40</v>
      </c>
      <c r="C20" s="53" t="s">
        <v>41</v>
      </c>
      <c r="D20" s="54">
        <f>B19/B21</f>
        <v>0.3145029875067898</v>
      </c>
      <c r="E20" s="29"/>
      <c r="F20" s="29"/>
      <c r="G20" s="29"/>
      <c r="H20" s="29"/>
      <c r="I20" s="29"/>
      <c r="J20" s="29"/>
    </row>
    <row r="21" spans="1:11" ht="12.75">
      <c r="A21" s="29"/>
      <c r="B21" s="29">
        <f>B14</f>
        <v>3682</v>
      </c>
      <c r="E21" s="29"/>
      <c r="F21" s="29"/>
      <c r="G21" s="29"/>
      <c r="H21" s="29"/>
      <c r="I21" s="29"/>
      <c r="J21" s="29"/>
      <c r="K21" s="29"/>
    </row>
    <row r="22" spans="1:11" ht="12.75">
      <c r="A22" s="29"/>
      <c r="B22" s="29"/>
      <c r="C22" s="29"/>
      <c r="D22" s="29"/>
      <c r="E22" s="29"/>
      <c r="F22" s="29"/>
      <c r="G22" s="29"/>
      <c r="H22" s="29"/>
      <c r="I22" s="29"/>
      <c r="J22" s="29"/>
      <c r="K22" s="29"/>
    </row>
    <row r="23" spans="2:11" s="40" customFormat="1" ht="12.75">
      <c r="B23" s="27"/>
      <c r="C23" s="27"/>
      <c r="D23" s="27"/>
      <c r="E23" s="27"/>
      <c r="F23" s="27"/>
      <c r="G23" s="27"/>
      <c r="H23" s="27"/>
      <c r="I23" s="27"/>
      <c r="J23" s="27"/>
      <c r="K23" s="27"/>
    </row>
    <row r="24" spans="1:11" ht="12.75">
      <c r="A24" s="27" t="s">
        <v>86</v>
      </c>
      <c r="C24" s="29"/>
      <c r="D24" s="29"/>
      <c r="E24" s="29"/>
      <c r="F24" s="29"/>
      <c r="G24" s="29"/>
      <c r="H24" s="29"/>
      <c r="I24" s="29"/>
      <c r="J24" s="29"/>
      <c r="K24" s="29"/>
    </row>
    <row r="26" spans="1:16" ht="52.5" customHeight="1">
      <c r="A26" s="169" t="s">
        <v>82</v>
      </c>
      <c r="B26" s="169"/>
      <c r="C26" s="169"/>
      <c r="D26" s="169"/>
      <c r="E26" s="169"/>
      <c r="F26" s="169"/>
      <c r="G26" s="169"/>
      <c r="H26" s="169"/>
      <c r="I26" s="169"/>
      <c r="J26" s="169"/>
      <c r="K26" s="169"/>
      <c r="L26" s="169"/>
      <c r="M26" s="169"/>
      <c r="N26" s="169"/>
      <c r="O26" s="169"/>
      <c r="P26" s="169"/>
    </row>
    <row r="27" ht="13.5" thickBot="1"/>
    <row r="28" spans="1:13" s="162" customFormat="1" ht="15">
      <c r="A28" s="165" t="s">
        <v>89</v>
      </c>
      <c r="B28" s="166"/>
      <c r="C28" s="166"/>
      <c r="D28" s="166"/>
      <c r="E28" s="166"/>
      <c r="F28" s="166"/>
      <c r="G28" s="166"/>
      <c r="H28" s="166"/>
      <c r="I28" s="166"/>
      <c r="J28" s="166"/>
      <c r="K28" s="166"/>
      <c r="L28" s="167"/>
      <c r="M28" s="168"/>
    </row>
    <row r="29" spans="1:13" s="162" customFormat="1" ht="87.75" customHeight="1" thickBot="1">
      <c r="A29" s="170" t="s">
        <v>90</v>
      </c>
      <c r="B29" s="171"/>
      <c r="C29" s="171"/>
      <c r="D29" s="171"/>
      <c r="E29" s="171"/>
      <c r="F29" s="171"/>
      <c r="G29" s="171"/>
      <c r="H29" s="171"/>
      <c r="I29" s="171"/>
      <c r="J29" s="171"/>
      <c r="K29" s="171"/>
      <c r="L29" s="171"/>
      <c r="M29" s="172"/>
    </row>
  </sheetData>
  <sheetProtection/>
  <mergeCells count="2">
    <mergeCell ref="A26:P26"/>
    <mergeCell ref="A29:M29"/>
  </mergeCells>
  <printOptions/>
  <pageMargins left="0.7" right="0.7" top="0.75" bottom="0.75" header="0.3" footer="0.3"/>
  <pageSetup orientation="portrait" paperSize="9"/>
  <ignoredErrors>
    <ignoredError sqref="B6:B12" unlockedFormula="1"/>
  </ignoredErrors>
  <drawing r:id="rId1"/>
</worksheet>
</file>

<file path=xl/worksheets/sheet2.xml><?xml version="1.0" encoding="utf-8"?>
<worksheet xmlns="http://schemas.openxmlformats.org/spreadsheetml/2006/main" xmlns:r="http://schemas.openxmlformats.org/officeDocument/2006/relationships">
  <dimension ref="A1:T40"/>
  <sheetViews>
    <sheetView showGridLines="0" zoomScalePageLayoutView="0" workbookViewId="0" topLeftCell="A1">
      <selection activeCell="A2" sqref="A2"/>
    </sheetView>
  </sheetViews>
  <sheetFormatPr defaultColWidth="11.421875" defaultRowHeight="15"/>
  <cols>
    <col min="1" max="1" width="24.7109375" style="1" bestFit="1" customWidth="1"/>
    <col min="2" max="2" width="16.28125" style="1" bestFit="1" customWidth="1"/>
    <col min="3" max="3" width="18.57421875" style="1" bestFit="1" customWidth="1"/>
    <col min="4" max="12" width="5.140625" style="1" customWidth="1"/>
    <col min="13" max="13" width="11.421875" style="1" customWidth="1"/>
    <col min="14" max="14" width="11.421875" style="158" customWidth="1"/>
    <col min="15" max="15" width="11.421875" style="1" customWidth="1"/>
    <col min="16" max="17" width="21.00390625" style="1" bestFit="1" customWidth="1"/>
    <col min="18" max="16384" width="11.421875" style="1" customWidth="1"/>
  </cols>
  <sheetData>
    <row r="1" spans="1:13" s="162" customFormat="1" ht="15" customHeight="1">
      <c r="A1" s="164" t="s">
        <v>88</v>
      </c>
      <c r="L1" s="163"/>
      <c r="M1" s="163"/>
    </row>
    <row r="2" s="158" customFormat="1" ht="15.75" thickBot="1"/>
    <row r="3" spans="1:20" s="11" customFormat="1" ht="15.75" thickBot="1">
      <c r="A3" s="150" t="s">
        <v>0</v>
      </c>
      <c r="B3" s="151" t="s">
        <v>1</v>
      </c>
      <c r="C3" s="151" t="s">
        <v>2</v>
      </c>
      <c r="D3" s="109" t="s">
        <v>3</v>
      </c>
      <c r="E3" s="109" t="s">
        <v>4</v>
      </c>
      <c r="F3" s="110" t="s">
        <v>5</v>
      </c>
      <c r="G3" s="111" t="s">
        <v>6</v>
      </c>
      <c r="H3" s="112" t="s">
        <v>7</v>
      </c>
      <c r="I3" s="113" t="s">
        <v>8</v>
      </c>
      <c r="J3" s="114" t="s">
        <v>9</v>
      </c>
      <c r="K3" s="115" t="s">
        <v>10</v>
      </c>
      <c r="L3" s="152" t="s">
        <v>11</v>
      </c>
      <c r="N3" s="159"/>
      <c r="P3" s="12" t="s">
        <v>26</v>
      </c>
      <c r="Q3" s="13"/>
      <c r="R3" s="13"/>
      <c r="S3" s="13"/>
      <c r="T3" s="14"/>
    </row>
    <row r="4" spans="1:20" s="11" customFormat="1" ht="15">
      <c r="A4" s="134" t="s">
        <v>48</v>
      </c>
      <c r="B4" s="2" t="s">
        <v>12</v>
      </c>
      <c r="C4" s="2" t="s">
        <v>13</v>
      </c>
      <c r="D4" s="3">
        <v>0</v>
      </c>
      <c r="E4" s="3">
        <v>0</v>
      </c>
      <c r="F4" s="58">
        <v>1</v>
      </c>
      <c r="G4" s="4">
        <v>2</v>
      </c>
      <c r="H4" s="71">
        <v>3</v>
      </c>
      <c r="I4" s="74">
        <v>5</v>
      </c>
      <c r="J4" s="80">
        <v>13</v>
      </c>
      <c r="K4" s="5">
        <v>65</v>
      </c>
      <c r="L4" s="135">
        <v>10</v>
      </c>
      <c r="N4" s="159"/>
      <c r="P4" s="15"/>
      <c r="Q4" s="20" t="s">
        <v>3</v>
      </c>
      <c r="R4" s="20" t="s">
        <v>27</v>
      </c>
      <c r="S4" s="16"/>
      <c r="T4" s="17"/>
    </row>
    <row r="5" spans="1:20" s="11" customFormat="1" ht="15">
      <c r="A5" s="134" t="s">
        <v>48</v>
      </c>
      <c r="B5" s="2" t="s">
        <v>14</v>
      </c>
      <c r="C5" s="2" t="s">
        <v>13</v>
      </c>
      <c r="D5" s="3">
        <v>0</v>
      </c>
      <c r="E5" s="3">
        <v>0</v>
      </c>
      <c r="F5" s="58">
        <v>2</v>
      </c>
      <c r="G5" s="4">
        <v>0</v>
      </c>
      <c r="H5" s="71">
        <v>0</v>
      </c>
      <c r="I5" s="74">
        <v>1</v>
      </c>
      <c r="J5" s="80">
        <v>4</v>
      </c>
      <c r="K5" s="5">
        <v>5</v>
      </c>
      <c r="L5" s="135">
        <v>8</v>
      </c>
      <c r="N5" s="159"/>
      <c r="P5" s="15"/>
      <c r="Q5" s="20" t="s">
        <v>4</v>
      </c>
      <c r="R5" s="20" t="s">
        <v>28</v>
      </c>
      <c r="S5" s="16"/>
      <c r="T5" s="18"/>
    </row>
    <row r="6" spans="1:20" s="11" customFormat="1" ht="15">
      <c r="A6" s="134" t="s">
        <v>49</v>
      </c>
      <c r="B6" s="2" t="s">
        <v>15</v>
      </c>
      <c r="C6" s="2" t="s">
        <v>13</v>
      </c>
      <c r="D6" s="3">
        <v>0</v>
      </c>
      <c r="E6" s="3">
        <v>0</v>
      </c>
      <c r="F6" s="58">
        <v>5</v>
      </c>
      <c r="G6" s="4">
        <v>16</v>
      </c>
      <c r="H6" s="71">
        <v>30</v>
      </c>
      <c r="I6" s="74">
        <v>46</v>
      </c>
      <c r="J6" s="80">
        <v>43</v>
      </c>
      <c r="K6" s="5">
        <v>142</v>
      </c>
      <c r="L6" s="135">
        <v>2</v>
      </c>
      <c r="N6" s="159"/>
      <c r="P6" s="15"/>
      <c r="Q6" s="68" t="s">
        <v>5</v>
      </c>
      <c r="R6" s="68" t="s">
        <v>32</v>
      </c>
      <c r="S6" s="16"/>
      <c r="T6" s="17"/>
    </row>
    <row r="7" spans="1:20" s="11" customFormat="1" ht="15">
      <c r="A7" s="134" t="s">
        <v>50</v>
      </c>
      <c r="B7" s="2" t="s">
        <v>12</v>
      </c>
      <c r="C7" s="2" t="s">
        <v>13</v>
      </c>
      <c r="D7" s="3">
        <v>0</v>
      </c>
      <c r="E7" s="3">
        <v>0</v>
      </c>
      <c r="F7" s="58">
        <v>0</v>
      </c>
      <c r="G7" s="4">
        <v>0</v>
      </c>
      <c r="H7" s="71">
        <v>3</v>
      </c>
      <c r="I7" s="74">
        <v>6</v>
      </c>
      <c r="J7" s="80">
        <v>4</v>
      </c>
      <c r="K7" s="5">
        <v>21</v>
      </c>
      <c r="L7" s="135">
        <v>4</v>
      </c>
      <c r="N7" s="159"/>
      <c r="P7" s="19" t="s">
        <v>29</v>
      </c>
      <c r="T7" s="17"/>
    </row>
    <row r="8" spans="1:20" s="11" customFormat="1" ht="15">
      <c r="A8" s="134" t="s">
        <v>51</v>
      </c>
      <c r="B8" s="2" t="s">
        <v>12</v>
      </c>
      <c r="C8" s="2" t="s">
        <v>13</v>
      </c>
      <c r="D8" s="3">
        <v>0</v>
      </c>
      <c r="E8" s="3">
        <v>0</v>
      </c>
      <c r="F8" s="58">
        <v>0</v>
      </c>
      <c r="G8" s="4">
        <v>0</v>
      </c>
      <c r="H8" s="71">
        <v>3</v>
      </c>
      <c r="I8" s="74">
        <v>5</v>
      </c>
      <c r="J8" s="80">
        <v>12</v>
      </c>
      <c r="K8" s="5">
        <v>15</v>
      </c>
      <c r="L8" s="135">
        <v>0</v>
      </c>
      <c r="N8" s="159"/>
      <c r="P8" s="15"/>
      <c r="Q8" s="21" t="s">
        <v>6</v>
      </c>
      <c r="R8" s="21" t="s">
        <v>80</v>
      </c>
      <c r="S8" s="16"/>
      <c r="T8" s="18"/>
    </row>
    <row r="9" spans="1:20" s="11" customFormat="1" ht="15">
      <c r="A9" s="134" t="s">
        <v>52</v>
      </c>
      <c r="B9" s="2" t="s">
        <v>16</v>
      </c>
      <c r="C9" s="2" t="s">
        <v>13</v>
      </c>
      <c r="D9" s="3">
        <v>2</v>
      </c>
      <c r="E9" s="3">
        <v>0</v>
      </c>
      <c r="F9" s="58">
        <v>2</v>
      </c>
      <c r="G9" s="4">
        <v>4</v>
      </c>
      <c r="H9" s="71">
        <v>2</v>
      </c>
      <c r="I9" s="74">
        <v>9</v>
      </c>
      <c r="J9" s="80">
        <v>6</v>
      </c>
      <c r="K9" s="5">
        <v>22</v>
      </c>
      <c r="L9" s="135">
        <v>22</v>
      </c>
      <c r="N9" s="159"/>
      <c r="P9" s="15"/>
      <c r="Q9" s="22" t="s">
        <v>7</v>
      </c>
      <c r="R9" s="22" t="s">
        <v>30</v>
      </c>
      <c r="S9" s="16"/>
      <c r="T9" s="17"/>
    </row>
    <row r="10" spans="1:20" s="11" customFormat="1" ht="15">
      <c r="A10" s="134" t="s">
        <v>60</v>
      </c>
      <c r="B10" s="2" t="s">
        <v>14</v>
      </c>
      <c r="C10" s="2" t="s">
        <v>13</v>
      </c>
      <c r="D10" s="3">
        <v>0</v>
      </c>
      <c r="E10" s="3">
        <v>0</v>
      </c>
      <c r="F10" s="58">
        <v>0</v>
      </c>
      <c r="G10" s="4">
        <v>3</v>
      </c>
      <c r="H10" s="71">
        <v>5</v>
      </c>
      <c r="I10" s="74">
        <v>3</v>
      </c>
      <c r="J10" s="80">
        <v>3</v>
      </c>
      <c r="K10" s="5">
        <v>6</v>
      </c>
      <c r="L10" s="135">
        <v>63</v>
      </c>
      <c r="N10" s="159"/>
      <c r="P10" s="23"/>
      <c r="Q10" s="60" t="s">
        <v>8</v>
      </c>
      <c r="R10" s="60" t="s">
        <v>31</v>
      </c>
      <c r="S10" s="24"/>
      <c r="T10" s="25"/>
    </row>
    <row r="11" spans="1:14" s="11" customFormat="1" ht="15">
      <c r="A11" s="134" t="s">
        <v>53</v>
      </c>
      <c r="B11" s="2" t="s">
        <v>12</v>
      </c>
      <c r="C11" s="2" t="s">
        <v>13</v>
      </c>
      <c r="D11" s="3">
        <v>0</v>
      </c>
      <c r="E11" s="3">
        <v>0</v>
      </c>
      <c r="F11" s="58">
        <v>1</v>
      </c>
      <c r="G11" s="4">
        <v>2</v>
      </c>
      <c r="H11" s="71">
        <v>3</v>
      </c>
      <c r="I11" s="74">
        <v>11</v>
      </c>
      <c r="J11" s="80">
        <v>18</v>
      </c>
      <c r="K11" s="5">
        <v>215</v>
      </c>
      <c r="L11" s="135">
        <v>3</v>
      </c>
      <c r="N11" s="159"/>
    </row>
    <row r="12" spans="1:14" s="11" customFormat="1" ht="15">
      <c r="A12" s="134" t="s">
        <v>54</v>
      </c>
      <c r="B12" s="2" t="s">
        <v>16</v>
      </c>
      <c r="C12" s="2" t="s">
        <v>13</v>
      </c>
      <c r="D12" s="3">
        <v>0</v>
      </c>
      <c r="E12" s="3">
        <v>0</v>
      </c>
      <c r="F12" s="58">
        <v>0</v>
      </c>
      <c r="G12" s="4">
        <v>10</v>
      </c>
      <c r="H12" s="71">
        <v>6</v>
      </c>
      <c r="I12" s="74">
        <v>145</v>
      </c>
      <c r="J12" s="80">
        <v>22</v>
      </c>
      <c r="K12" s="5">
        <v>244</v>
      </c>
      <c r="L12" s="135">
        <v>149</v>
      </c>
      <c r="N12" s="159"/>
    </row>
    <row r="13" spans="1:14" s="11" customFormat="1" ht="15">
      <c r="A13" s="134" t="s">
        <v>55</v>
      </c>
      <c r="B13" s="2" t="s">
        <v>12</v>
      </c>
      <c r="C13" s="2" t="s">
        <v>13</v>
      </c>
      <c r="D13" s="3">
        <v>0</v>
      </c>
      <c r="E13" s="3">
        <v>0</v>
      </c>
      <c r="F13" s="58">
        <v>1</v>
      </c>
      <c r="G13" s="4">
        <v>0</v>
      </c>
      <c r="H13" s="71">
        <v>4</v>
      </c>
      <c r="I13" s="74">
        <v>23</v>
      </c>
      <c r="J13" s="80">
        <v>36</v>
      </c>
      <c r="K13" s="5">
        <v>63</v>
      </c>
      <c r="L13" s="135">
        <v>33</v>
      </c>
      <c r="N13" s="159"/>
    </row>
    <row r="14" spans="1:14" s="153" customFormat="1" ht="15">
      <c r="A14" s="134" t="s">
        <v>56</v>
      </c>
      <c r="B14" s="157" t="s">
        <v>84</v>
      </c>
      <c r="C14" s="2" t="s">
        <v>13</v>
      </c>
      <c r="D14" s="3">
        <v>0</v>
      </c>
      <c r="E14" s="3">
        <v>0</v>
      </c>
      <c r="F14" s="58">
        <v>2</v>
      </c>
      <c r="G14" s="4">
        <v>1</v>
      </c>
      <c r="H14" s="71">
        <v>3</v>
      </c>
      <c r="I14" s="74">
        <v>7</v>
      </c>
      <c r="J14" s="80">
        <v>13</v>
      </c>
      <c r="K14" s="5">
        <v>62</v>
      </c>
      <c r="L14" s="135">
        <v>1</v>
      </c>
      <c r="N14" s="159"/>
    </row>
    <row r="15" spans="1:14" s="11" customFormat="1" ht="15">
      <c r="A15" s="134" t="s">
        <v>48</v>
      </c>
      <c r="B15" s="2" t="s">
        <v>12</v>
      </c>
      <c r="C15" s="2" t="s">
        <v>17</v>
      </c>
      <c r="D15" s="3">
        <v>1</v>
      </c>
      <c r="E15" s="3">
        <v>0</v>
      </c>
      <c r="F15" s="58">
        <v>0</v>
      </c>
      <c r="G15" s="4">
        <v>1</v>
      </c>
      <c r="H15" s="71">
        <v>0</v>
      </c>
      <c r="I15" s="74">
        <v>0</v>
      </c>
      <c r="J15" s="80">
        <v>1</v>
      </c>
      <c r="K15" s="5">
        <v>1</v>
      </c>
      <c r="L15" s="135">
        <v>1</v>
      </c>
      <c r="N15" s="159"/>
    </row>
    <row r="16" spans="1:14" s="11" customFormat="1" ht="15">
      <c r="A16" s="134" t="s">
        <v>48</v>
      </c>
      <c r="B16" s="2" t="s">
        <v>14</v>
      </c>
      <c r="C16" s="2" t="s">
        <v>17</v>
      </c>
      <c r="D16" s="3">
        <v>0</v>
      </c>
      <c r="E16" s="3">
        <v>0</v>
      </c>
      <c r="F16" s="58">
        <v>0</v>
      </c>
      <c r="G16" s="4">
        <v>0</v>
      </c>
      <c r="H16" s="71">
        <v>1</v>
      </c>
      <c r="I16" s="74">
        <v>1</v>
      </c>
      <c r="J16" s="80">
        <v>0</v>
      </c>
      <c r="K16" s="5">
        <v>2</v>
      </c>
      <c r="L16" s="135">
        <v>5</v>
      </c>
      <c r="N16" s="159"/>
    </row>
    <row r="17" spans="1:20" s="11" customFormat="1" ht="15">
      <c r="A17" s="134" t="s">
        <v>49</v>
      </c>
      <c r="B17" s="2" t="s">
        <v>18</v>
      </c>
      <c r="C17" s="2" t="s">
        <v>17</v>
      </c>
      <c r="D17" s="3">
        <v>13</v>
      </c>
      <c r="E17" s="3">
        <v>0</v>
      </c>
      <c r="F17" s="58">
        <v>4</v>
      </c>
      <c r="G17" s="4">
        <v>2</v>
      </c>
      <c r="H17" s="71">
        <v>2</v>
      </c>
      <c r="I17" s="74">
        <v>2</v>
      </c>
      <c r="J17" s="80">
        <v>5</v>
      </c>
      <c r="K17" s="5">
        <v>27</v>
      </c>
      <c r="L17" s="135">
        <v>0</v>
      </c>
      <c r="N17" s="159"/>
      <c r="P17" s="26" t="s">
        <v>34</v>
      </c>
      <c r="Q17" s="28"/>
      <c r="R17" s="28"/>
      <c r="S17" s="82" t="s">
        <v>75</v>
      </c>
      <c r="T17" s="28"/>
    </row>
    <row r="18" spans="1:20" s="11" customFormat="1" ht="15">
      <c r="A18" s="134" t="s">
        <v>50</v>
      </c>
      <c r="B18" s="2" t="s">
        <v>12</v>
      </c>
      <c r="C18" s="2" t="s">
        <v>17</v>
      </c>
      <c r="D18" s="3">
        <v>3</v>
      </c>
      <c r="E18" s="3">
        <v>0</v>
      </c>
      <c r="F18" s="58">
        <v>1</v>
      </c>
      <c r="G18" s="4">
        <v>2</v>
      </c>
      <c r="H18" s="71">
        <v>1</v>
      </c>
      <c r="I18" s="74">
        <v>0</v>
      </c>
      <c r="J18" s="80">
        <v>0</v>
      </c>
      <c r="K18" s="5">
        <v>0</v>
      </c>
      <c r="L18" s="135">
        <v>0</v>
      </c>
      <c r="N18" s="159"/>
      <c r="P18" s="28" t="s">
        <v>13</v>
      </c>
      <c r="Q18" s="28"/>
      <c r="R18" s="28"/>
      <c r="S18" s="154" t="s">
        <v>76</v>
      </c>
      <c r="T18" s="28"/>
    </row>
    <row r="19" spans="1:20" s="11" customFormat="1" ht="15">
      <c r="A19" s="134" t="s">
        <v>50</v>
      </c>
      <c r="B19" s="2" t="s">
        <v>14</v>
      </c>
      <c r="C19" s="2" t="s">
        <v>17</v>
      </c>
      <c r="D19" s="3">
        <v>0</v>
      </c>
      <c r="E19" s="3">
        <v>0</v>
      </c>
      <c r="F19" s="58">
        <v>0</v>
      </c>
      <c r="G19" s="4">
        <v>1</v>
      </c>
      <c r="H19" s="71">
        <v>1</v>
      </c>
      <c r="I19" s="74">
        <v>0</v>
      </c>
      <c r="J19" s="80">
        <v>0</v>
      </c>
      <c r="K19" s="5">
        <v>0</v>
      </c>
      <c r="L19" s="135">
        <v>2</v>
      </c>
      <c r="N19" s="159"/>
      <c r="P19" s="29" t="s">
        <v>23</v>
      </c>
      <c r="Q19" s="28"/>
      <c r="R19" s="28"/>
      <c r="S19" s="154" t="s">
        <v>70</v>
      </c>
      <c r="T19" s="28"/>
    </row>
    <row r="20" spans="1:20" s="11" customFormat="1" ht="15">
      <c r="A20" s="134" t="s">
        <v>52</v>
      </c>
      <c r="B20" s="2" t="s">
        <v>16</v>
      </c>
      <c r="C20" s="2" t="s">
        <v>17</v>
      </c>
      <c r="D20" s="3">
        <v>0</v>
      </c>
      <c r="E20" s="3">
        <v>0</v>
      </c>
      <c r="F20" s="58">
        <v>0</v>
      </c>
      <c r="G20" s="4">
        <v>4</v>
      </c>
      <c r="H20" s="71">
        <v>3</v>
      </c>
      <c r="I20" s="74">
        <v>1</v>
      </c>
      <c r="J20" s="80">
        <v>3</v>
      </c>
      <c r="K20" s="5">
        <v>5</v>
      </c>
      <c r="L20" s="135">
        <v>8</v>
      </c>
      <c r="N20" s="159"/>
      <c r="P20" s="27" t="s">
        <v>17</v>
      </c>
      <c r="Q20" s="28"/>
      <c r="R20" s="28"/>
      <c r="S20" s="154" t="s">
        <v>71</v>
      </c>
      <c r="T20" s="28"/>
    </row>
    <row r="21" spans="1:20" s="11" customFormat="1" ht="15">
      <c r="A21" s="134" t="s">
        <v>54</v>
      </c>
      <c r="B21" s="2" t="s">
        <v>16</v>
      </c>
      <c r="C21" s="2" t="s">
        <v>17</v>
      </c>
      <c r="D21" s="3">
        <v>0</v>
      </c>
      <c r="E21" s="3">
        <v>0</v>
      </c>
      <c r="F21" s="58">
        <v>0</v>
      </c>
      <c r="G21" s="4">
        <v>1</v>
      </c>
      <c r="H21" s="71">
        <v>0</v>
      </c>
      <c r="I21" s="74">
        <v>3</v>
      </c>
      <c r="J21" s="80">
        <v>3</v>
      </c>
      <c r="K21" s="5">
        <v>1</v>
      </c>
      <c r="L21" s="135">
        <v>2</v>
      </c>
      <c r="N21" s="159"/>
      <c r="P21" s="29" t="s">
        <v>19</v>
      </c>
      <c r="Q21" s="28"/>
      <c r="R21" s="28"/>
      <c r="S21" s="154" t="s">
        <v>50</v>
      </c>
      <c r="T21" s="28"/>
    </row>
    <row r="22" spans="1:20" s="11" customFormat="1" ht="15">
      <c r="A22" s="134" t="s">
        <v>53</v>
      </c>
      <c r="B22" s="2" t="s">
        <v>12</v>
      </c>
      <c r="C22" s="2" t="s">
        <v>17</v>
      </c>
      <c r="D22" s="3">
        <v>0</v>
      </c>
      <c r="E22" s="3">
        <v>0</v>
      </c>
      <c r="F22" s="58">
        <v>0</v>
      </c>
      <c r="G22" s="4">
        <v>1</v>
      </c>
      <c r="H22" s="71">
        <v>3</v>
      </c>
      <c r="I22" s="74">
        <v>0</v>
      </c>
      <c r="J22" s="80">
        <v>1</v>
      </c>
      <c r="K22" s="5">
        <v>21</v>
      </c>
      <c r="L22" s="135">
        <v>2</v>
      </c>
      <c r="N22" s="159"/>
      <c r="P22" s="40" t="s">
        <v>24</v>
      </c>
      <c r="Q22" s="28"/>
      <c r="R22" s="28"/>
      <c r="S22" s="154" t="s">
        <v>51</v>
      </c>
      <c r="T22" s="28"/>
    </row>
    <row r="23" spans="1:20" s="11" customFormat="1" ht="15">
      <c r="A23" s="134" t="s">
        <v>56</v>
      </c>
      <c r="B23" s="2" t="s">
        <v>12</v>
      </c>
      <c r="C23" s="2" t="s">
        <v>17</v>
      </c>
      <c r="D23" s="3">
        <v>0</v>
      </c>
      <c r="E23" s="3">
        <v>0</v>
      </c>
      <c r="F23" s="58">
        <v>1</v>
      </c>
      <c r="G23" s="4">
        <v>0</v>
      </c>
      <c r="H23" s="71">
        <v>4</v>
      </c>
      <c r="I23" s="74">
        <v>0</v>
      </c>
      <c r="J23" s="80">
        <v>3</v>
      </c>
      <c r="K23" s="5">
        <v>11</v>
      </c>
      <c r="L23" s="135">
        <v>0</v>
      </c>
      <c r="N23" s="159"/>
      <c r="P23" s="40" t="s">
        <v>61</v>
      </c>
      <c r="Q23" s="28"/>
      <c r="R23" s="28"/>
      <c r="S23" s="154" t="s">
        <v>72</v>
      </c>
      <c r="T23" s="28"/>
    </row>
    <row r="24" spans="1:20" s="11" customFormat="1" ht="15">
      <c r="A24" s="134" t="s">
        <v>57</v>
      </c>
      <c r="B24" s="2" t="s">
        <v>12</v>
      </c>
      <c r="C24" s="2" t="s">
        <v>17</v>
      </c>
      <c r="D24" s="3">
        <v>0</v>
      </c>
      <c r="E24" s="3">
        <v>0</v>
      </c>
      <c r="F24" s="58">
        <v>0</v>
      </c>
      <c r="G24" s="4">
        <v>2</v>
      </c>
      <c r="H24" s="71">
        <v>0</v>
      </c>
      <c r="I24" s="74">
        <v>0</v>
      </c>
      <c r="J24" s="80">
        <v>1</v>
      </c>
      <c r="K24" s="5">
        <v>1</v>
      </c>
      <c r="L24" s="135">
        <v>0</v>
      </c>
      <c r="N24" s="159"/>
      <c r="P24" s="28" t="s">
        <v>22</v>
      </c>
      <c r="Q24" s="28"/>
      <c r="R24" s="28"/>
      <c r="S24" s="154" t="s">
        <v>74</v>
      </c>
      <c r="T24" s="28"/>
    </row>
    <row r="25" spans="1:20" s="11" customFormat="1" ht="15">
      <c r="A25" s="134" t="s">
        <v>58</v>
      </c>
      <c r="B25" s="2" t="s">
        <v>12</v>
      </c>
      <c r="C25" s="2" t="s">
        <v>17</v>
      </c>
      <c r="D25" s="3">
        <v>3</v>
      </c>
      <c r="E25" s="3">
        <v>2</v>
      </c>
      <c r="F25" s="58">
        <v>44</v>
      </c>
      <c r="G25" s="4">
        <v>91</v>
      </c>
      <c r="H25" s="71">
        <v>80</v>
      </c>
      <c r="I25" s="74">
        <v>104</v>
      </c>
      <c r="J25" s="80">
        <v>36</v>
      </c>
      <c r="K25" s="5">
        <v>420</v>
      </c>
      <c r="L25" s="135">
        <v>125</v>
      </c>
      <c r="N25" s="159"/>
      <c r="P25" s="27" t="s">
        <v>62</v>
      </c>
      <c r="Q25" s="28"/>
      <c r="R25" s="28"/>
      <c r="S25" s="154" t="s">
        <v>53</v>
      </c>
      <c r="T25" s="28"/>
    </row>
    <row r="26" spans="1:20" s="11" customFormat="1" ht="15">
      <c r="A26" s="134" t="s">
        <v>49</v>
      </c>
      <c r="B26" s="2" t="s">
        <v>18</v>
      </c>
      <c r="C26" s="2" t="s">
        <v>19</v>
      </c>
      <c r="D26" s="3">
        <v>0</v>
      </c>
      <c r="E26" s="3">
        <v>0</v>
      </c>
      <c r="F26" s="58">
        <v>0</v>
      </c>
      <c r="G26" s="4">
        <v>1</v>
      </c>
      <c r="H26" s="71">
        <v>1</v>
      </c>
      <c r="I26" s="74">
        <v>5</v>
      </c>
      <c r="J26" s="80">
        <v>6</v>
      </c>
      <c r="K26" s="5">
        <v>14</v>
      </c>
      <c r="L26" s="135">
        <v>1</v>
      </c>
      <c r="N26" s="159"/>
      <c r="P26" s="28"/>
      <c r="Q26" s="28"/>
      <c r="R26" s="28"/>
      <c r="S26" s="154" t="s">
        <v>73</v>
      </c>
      <c r="T26" s="28"/>
    </row>
    <row r="27" spans="1:20" s="11" customFormat="1" ht="15">
      <c r="A27" s="134" t="s">
        <v>50</v>
      </c>
      <c r="B27" s="2" t="s">
        <v>18</v>
      </c>
      <c r="C27" s="2" t="s">
        <v>19</v>
      </c>
      <c r="D27" s="3">
        <v>0</v>
      </c>
      <c r="E27" s="3">
        <v>0</v>
      </c>
      <c r="F27" s="58">
        <v>0</v>
      </c>
      <c r="G27" s="4">
        <v>1</v>
      </c>
      <c r="H27" s="71">
        <v>0</v>
      </c>
      <c r="I27" s="74">
        <v>4</v>
      </c>
      <c r="J27" s="80">
        <v>3</v>
      </c>
      <c r="K27" s="5">
        <v>4</v>
      </c>
      <c r="L27" s="135">
        <v>0</v>
      </c>
      <c r="N27" s="159"/>
      <c r="P27" s="28"/>
      <c r="Q27" s="28"/>
      <c r="R27" s="28"/>
      <c r="S27" s="154" t="s">
        <v>57</v>
      </c>
      <c r="T27" s="28"/>
    </row>
    <row r="28" spans="1:19" s="11" customFormat="1" ht="15">
      <c r="A28" s="134" t="s">
        <v>51</v>
      </c>
      <c r="B28" s="2" t="s">
        <v>18</v>
      </c>
      <c r="C28" s="2" t="s">
        <v>19</v>
      </c>
      <c r="D28" s="3">
        <v>0</v>
      </c>
      <c r="E28" s="3">
        <v>0</v>
      </c>
      <c r="F28" s="58">
        <v>0</v>
      </c>
      <c r="G28" s="4">
        <v>0</v>
      </c>
      <c r="H28" s="71">
        <v>0</v>
      </c>
      <c r="I28" s="74">
        <v>0</v>
      </c>
      <c r="J28" s="80">
        <v>2</v>
      </c>
      <c r="K28" s="5">
        <v>0</v>
      </c>
      <c r="L28" s="135">
        <v>0</v>
      </c>
      <c r="N28" s="159"/>
      <c r="P28" s="59"/>
      <c r="S28" s="154" t="s">
        <v>56</v>
      </c>
    </row>
    <row r="29" spans="1:19" s="11" customFormat="1" ht="15">
      <c r="A29" s="134" t="s">
        <v>58</v>
      </c>
      <c r="B29" s="2" t="s">
        <v>18</v>
      </c>
      <c r="C29" s="2" t="s">
        <v>19</v>
      </c>
      <c r="D29" s="3">
        <v>0</v>
      </c>
      <c r="E29" s="3">
        <v>0</v>
      </c>
      <c r="F29" s="58">
        <v>0</v>
      </c>
      <c r="G29" s="4">
        <v>36</v>
      </c>
      <c r="H29" s="71">
        <v>41</v>
      </c>
      <c r="I29" s="74">
        <v>187</v>
      </c>
      <c r="J29" s="80">
        <v>60</v>
      </c>
      <c r="K29" s="5">
        <v>231</v>
      </c>
      <c r="L29" s="135">
        <v>55</v>
      </c>
      <c r="N29" s="159"/>
      <c r="P29" s="59"/>
      <c r="S29" s="154" t="s">
        <v>58</v>
      </c>
    </row>
    <row r="30" spans="1:19" s="11" customFormat="1" ht="15">
      <c r="A30" s="134" t="s">
        <v>48</v>
      </c>
      <c r="B30" s="2" t="s">
        <v>14</v>
      </c>
      <c r="C30" s="2" t="s">
        <v>20</v>
      </c>
      <c r="D30" s="3">
        <v>0</v>
      </c>
      <c r="E30" s="3">
        <v>0</v>
      </c>
      <c r="F30" s="58">
        <v>0</v>
      </c>
      <c r="G30" s="4">
        <v>0</v>
      </c>
      <c r="H30" s="71">
        <v>0</v>
      </c>
      <c r="I30" s="74">
        <v>0</v>
      </c>
      <c r="J30" s="80">
        <v>0</v>
      </c>
      <c r="K30" s="5">
        <v>0</v>
      </c>
      <c r="L30" s="135">
        <v>7</v>
      </c>
      <c r="N30" s="159"/>
      <c r="P30" s="59"/>
      <c r="S30" s="154" t="s">
        <v>55</v>
      </c>
    </row>
    <row r="31" spans="1:16" s="11" customFormat="1" ht="15">
      <c r="A31" s="134" t="s">
        <v>50</v>
      </c>
      <c r="B31" s="2" t="s">
        <v>14</v>
      </c>
      <c r="C31" s="2" t="s">
        <v>20</v>
      </c>
      <c r="D31" s="3">
        <v>0</v>
      </c>
      <c r="E31" s="3">
        <v>0</v>
      </c>
      <c r="F31" s="58">
        <v>0</v>
      </c>
      <c r="G31" s="4">
        <v>1</v>
      </c>
      <c r="H31" s="71">
        <v>1</v>
      </c>
      <c r="I31" s="74">
        <v>0</v>
      </c>
      <c r="J31" s="80">
        <v>0</v>
      </c>
      <c r="K31" s="5">
        <v>0</v>
      </c>
      <c r="L31" s="135">
        <v>0</v>
      </c>
      <c r="N31" s="159"/>
      <c r="P31" s="59"/>
    </row>
    <row r="32" spans="1:16" s="11" customFormat="1" ht="15">
      <c r="A32" s="134" t="s">
        <v>48</v>
      </c>
      <c r="B32" s="2" t="s">
        <v>14</v>
      </c>
      <c r="C32" s="2" t="s">
        <v>21</v>
      </c>
      <c r="D32" s="3">
        <v>0</v>
      </c>
      <c r="E32" s="3">
        <v>0</v>
      </c>
      <c r="F32" s="58">
        <v>0</v>
      </c>
      <c r="G32" s="4">
        <v>0</v>
      </c>
      <c r="H32" s="71">
        <v>2</v>
      </c>
      <c r="I32" s="74">
        <v>0</v>
      </c>
      <c r="J32" s="80">
        <v>0</v>
      </c>
      <c r="K32" s="5">
        <v>4</v>
      </c>
      <c r="L32" s="135">
        <v>3</v>
      </c>
      <c r="N32" s="159"/>
      <c r="P32" s="59"/>
    </row>
    <row r="33" spans="1:14" s="11" customFormat="1" ht="15">
      <c r="A33" s="134" t="s">
        <v>49</v>
      </c>
      <c r="B33" s="2" t="s">
        <v>14</v>
      </c>
      <c r="C33" s="2" t="s">
        <v>21</v>
      </c>
      <c r="D33" s="3">
        <v>1</v>
      </c>
      <c r="E33" s="3">
        <v>0</v>
      </c>
      <c r="F33" s="58">
        <v>1</v>
      </c>
      <c r="G33" s="4">
        <v>4</v>
      </c>
      <c r="H33" s="71">
        <v>6</v>
      </c>
      <c r="I33" s="74">
        <v>4</v>
      </c>
      <c r="J33" s="80">
        <v>3</v>
      </c>
      <c r="K33" s="5">
        <v>19</v>
      </c>
      <c r="L33" s="135">
        <v>11</v>
      </c>
      <c r="N33" s="159"/>
    </row>
    <row r="34" spans="1:14" s="11" customFormat="1" ht="15">
      <c r="A34" s="134" t="s">
        <v>48</v>
      </c>
      <c r="B34" s="2" t="s">
        <v>14</v>
      </c>
      <c r="C34" s="2" t="s">
        <v>22</v>
      </c>
      <c r="D34" s="3">
        <v>0</v>
      </c>
      <c r="E34" s="3">
        <v>0</v>
      </c>
      <c r="F34" s="58">
        <v>0</v>
      </c>
      <c r="G34" s="4">
        <v>0</v>
      </c>
      <c r="H34" s="71">
        <v>0</v>
      </c>
      <c r="I34" s="74">
        <v>0</v>
      </c>
      <c r="J34" s="80">
        <v>0</v>
      </c>
      <c r="K34" s="5">
        <v>4</v>
      </c>
      <c r="L34" s="135">
        <v>0</v>
      </c>
      <c r="N34" s="159"/>
    </row>
    <row r="35" spans="1:14" s="11" customFormat="1" ht="15">
      <c r="A35" s="134" t="s">
        <v>49</v>
      </c>
      <c r="B35" s="2" t="s">
        <v>14</v>
      </c>
      <c r="C35" s="2" t="s">
        <v>22</v>
      </c>
      <c r="D35" s="3">
        <v>0</v>
      </c>
      <c r="E35" s="3">
        <v>0</v>
      </c>
      <c r="F35" s="58">
        <v>0</v>
      </c>
      <c r="G35" s="4">
        <v>1</v>
      </c>
      <c r="H35" s="71">
        <v>1</v>
      </c>
      <c r="I35" s="74">
        <v>4</v>
      </c>
      <c r="J35" s="80">
        <v>0</v>
      </c>
      <c r="K35" s="5">
        <v>2</v>
      </c>
      <c r="L35" s="135">
        <v>1</v>
      </c>
      <c r="N35" s="159"/>
    </row>
    <row r="36" spans="1:14" s="11" customFormat="1" ht="15">
      <c r="A36" s="134" t="s">
        <v>49</v>
      </c>
      <c r="B36" s="2" t="s">
        <v>18</v>
      </c>
      <c r="C36" s="2" t="s">
        <v>23</v>
      </c>
      <c r="D36" s="3">
        <v>3</v>
      </c>
      <c r="E36" s="3">
        <v>0</v>
      </c>
      <c r="F36" s="58">
        <v>4</v>
      </c>
      <c r="G36" s="4">
        <v>4</v>
      </c>
      <c r="H36" s="71">
        <v>11</v>
      </c>
      <c r="I36" s="74">
        <v>12</v>
      </c>
      <c r="J36" s="80">
        <v>4</v>
      </c>
      <c r="K36" s="5">
        <v>34</v>
      </c>
      <c r="L36" s="135">
        <v>9</v>
      </c>
      <c r="N36" s="159"/>
    </row>
    <row r="37" spans="1:14" s="11" customFormat="1" ht="15.75" thickBot="1">
      <c r="A37" s="136" t="s">
        <v>49</v>
      </c>
      <c r="B37" s="137" t="s">
        <v>18</v>
      </c>
      <c r="C37" s="137" t="s">
        <v>24</v>
      </c>
      <c r="D37" s="138">
        <v>28</v>
      </c>
      <c r="E37" s="138">
        <v>0</v>
      </c>
      <c r="F37" s="139">
        <v>1</v>
      </c>
      <c r="G37" s="140">
        <v>11</v>
      </c>
      <c r="H37" s="141">
        <v>14</v>
      </c>
      <c r="I37" s="142">
        <v>8</v>
      </c>
      <c r="J37" s="143">
        <v>11</v>
      </c>
      <c r="K37" s="144">
        <v>20</v>
      </c>
      <c r="L37" s="145">
        <v>0</v>
      </c>
      <c r="N37" s="159"/>
    </row>
    <row r="39" spans="1:16" ht="15">
      <c r="A39" s="27" t="s">
        <v>86</v>
      </c>
      <c r="B39" s="156"/>
      <c r="C39" s="156"/>
      <c r="D39" s="156"/>
      <c r="E39" s="156"/>
      <c r="F39" s="156"/>
      <c r="G39" s="156"/>
      <c r="H39" s="156"/>
      <c r="I39" s="156"/>
      <c r="J39" s="156"/>
      <c r="K39" s="156"/>
      <c r="L39" s="156"/>
      <c r="M39" s="156"/>
      <c r="N39" s="160"/>
      <c r="O39" s="156"/>
      <c r="P39" s="156"/>
    </row>
    <row r="40" spans="1:16" ht="72.75" customHeight="1">
      <c r="A40" s="169" t="s">
        <v>83</v>
      </c>
      <c r="B40" s="169"/>
      <c r="C40" s="169"/>
      <c r="D40" s="169"/>
      <c r="E40" s="169"/>
      <c r="F40" s="169"/>
      <c r="G40" s="169"/>
      <c r="H40" s="169"/>
      <c r="I40" s="169"/>
      <c r="J40" s="169"/>
      <c r="K40" s="169"/>
      <c r="L40" s="169"/>
      <c r="M40" s="169"/>
      <c r="N40" s="169"/>
      <c r="O40" s="169"/>
      <c r="P40" s="169"/>
    </row>
  </sheetData>
  <sheetProtection/>
  <mergeCells count="1">
    <mergeCell ref="A40:P4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47"/>
  <sheetViews>
    <sheetView showGridLines="0" zoomScalePageLayoutView="0" workbookViewId="0" topLeftCell="A15">
      <selection activeCell="C50" sqref="C50"/>
    </sheetView>
  </sheetViews>
  <sheetFormatPr defaultColWidth="11.421875" defaultRowHeight="15"/>
  <cols>
    <col min="1" max="1" width="29.7109375" style="11" bestFit="1" customWidth="1"/>
    <col min="2" max="3" width="15.57421875" style="11" customWidth="1"/>
    <col min="4" max="4" width="17.00390625" style="11" customWidth="1"/>
    <col min="5" max="10" width="15.57421875" style="11" customWidth="1"/>
    <col min="11" max="11" width="25.28125" style="11" customWidth="1"/>
    <col min="12" max="17" width="20.00390625" style="11" customWidth="1"/>
    <col min="18" max="16384" width="11.421875" style="11" customWidth="1"/>
  </cols>
  <sheetData>
    <row r="1" spans="1:4" ht="18.75" thickBot="1">
      <c r="A1" s="175" t="s">
        <v>63</v>
      </c>
      <c r="B1" s="176"/>
      <c r="C1" s="177"/>
      <c r="D1" s="178"/>
    </row>
    <row r="2" spans="1:3" ht="15">
      <c r="A2" s="118" t="s">
        <v>66</v>
      </c>
      <c r="B2" s="119">
        <f>SUM(Données!D4:E41)</f>
        <v>56</v>
      </c>
      <c r="C2" s="153"/>
    </row>
    <row r="3" spans="1:3" ht="15">
      <c r="A3" s="120" t="s">
        <v>65</v>
      </c>
      <c r="B3" s="121">
        <f>SUM(Données!F$4:F$41)</f>
        <v>70</v>
      </c>
      <c r="C3" s="153"/>
    </row>
    <row r="4" spans="1:3" ht="15">
      <c r="A4" s="122" t="s">
        <v>80</v>
      </c>
      <c r="B4" s="123">
        <f>SUM(Données!G$4:G$41)</f>
        <v>202</v>
      </c>
      <c r="C4" s="153"/>
    </row>
    <row r="5" spans="1:3" ht="15">
      <c r="A5" s="124" t="s">
        <v>30</v>
      </c>
      <c r="B5" s="125">
        <f>SUM(Données!H$4:H$41)</f>
        <v>234</v>
      </c>
      <c r="C5" s="153"/>
    </row>
    <row r="6" spans="1:3" ht="15">
      <c r="A6" s="126" t="s">
        <v>64</v>
      </c>
      <c r="B6" s="127">
        <f>SUM(Données!I$4:I$41)</f>
        <v>596</v>
      </c>
      <c r="C6" s="153"/>
    </row>
    <row r="7" spans="1:12" ht="15.75">
      <c r="A7" s="128" t="s">
        <v>69</v>
      </c>
      <c r="B7" s="129">
        <f>SUM(Données!J$4:J$41)</f>
        <v>316</v>
      </c>
      <c r="C7" s="153"/>
      <c r="L7" s="155"/>
    </row>
    <row r="8" spans="1:3" ht="15">
      <c r="A8" s="130" t="s">
        <v>46</v>
      </c>
      <c r="B8" s="131">
        <f>SUM(Données!K$4:K$41)</f>
        <v>1681</v>
      </c>
      <c r="C8" s="153"/>
    </row>
    <row r="9" spans="1:3" ht="15">
      <c r="A9" s="132" t="s">
        <v>45</v>
      </c>
      <c r="B9" s="133">
        <f>SUM(Données!L$4:L$41)</f>
        <v>527</v>
      </c>
      <c r="C9" s="153"/>
    </row>
    <row r="10" spans="1:2" ht="15">
      <c r="A10" s="69"/>
      <c r="B10" s="42"/>
    </row>
    <row r="11" spans="1:2" ht="15">
      <c r="A11" s="69"/>
      <c r="B11" s="42"/>
    </row>
    <row r="12" ht="15.75" thickBot="1">
      <c r="A12" s="153" t="str">
        <f>"Répartition des "&amp;Indicateur!B14&amp;" espèces évaluées dans les listes rouges nationales, selon leur catégorie de menace, pour les différents territoires"</f>
        <v>Répartition des 3682 espèces évaluées dans les listes rouges nationales, selon leur catégorie de menace, pour les différents territoires</v>
      </c>
    </row>
    <row r="13" spans="1:12" s="10" customFormat="1" ht="18.75" thickBot="1">
      <c r="A13" s="7" t="s">
        <v>44</v>
      </c>
      <c r="B13" s="8"/>
      <c r="C13" s="173"/>
      <c r="D13" s="174"/>
      <c r="E13" s="9"/>
      <c r="F13" s="6"/>
      <c r="G13" s="6"/>
      <c r="H13" s="6"/>
      <c r="I13" s="6"/>
      <c r="J13" s="6"/>
      <c r="K13" s="6"/>
      <c r="L13" s="6"/>
    </row>
    <row r="14" spans="1:11" ht="43.5" customHeight="1" thickBot="1">
      <c r="A14" s="146" t="s">
        <v>2</v>
      </c>
      <c r="B14" s="100" t="s">
        <v>3</v>
      </c>
      <c r="C14" s="100" t="s">
        <v>4</v>
      </c>
      <c r="D14" s="101" t="s">
        <v>5</v>
      </c>
      <c r="E14" s="102" t="s">
        <v>6</v>
      </c>
      <c r="F14" s="103" t="s">
        <v>7</v>
      </c>
      <c r="G14" s="104" t="s">
        <v>8</v>
      </c>
      <c r="H14" s="105" t="s">
        <v>9</v>
      </c>
      <c r="I14" s="106" t="s">
        <v>10</v>
      </c>
      <c r="J14" s="107" t="s">
        <v>11</v>
      </c>
      <c r="K14" s="108" t="s">
        <v>77</v>
      </c>
    </row>
    <row r="15" spans="1:11" ht="15">
      <c r="A15" s="147" t="s">
        <v>23</v>
      </c>
      <c r="B15" s="62">
        <f>SUMIF(Données!$C$4:$C$41,$A15,Données!D$4:D$41)</f>
        <v>3</v>
      </c>
      <c r="C15" s="62">
        <f>SUMIF(Données!$C$4:$C$41,$A15,Données!E$4:E$41)</f>
        <v>0</v>
      </c>
      <c r="D15" s="63">
        <f>SUMIF(Données!$C$4:$C$41,$A15,Données!F$4:F$41)</f>
        <v>4</v>
      </c>
      <c r="E15" s="64">
        <f>SUMIF(Données!$C$4:$C$41,$A15,Données!G$4:G$41)</f>
        <v>4</v>
      </c>
      <c r="F15" s="70">
        <f>SUMIF(Données!$C$4:$C$41,$A15,Données!H$4:H$41)</f>
        <v>11</v>
      </c>
      <c r="G15" s="75">
        <f>SUMIF(Données!$C$4:$C$41,$A15,Données!I$4:I$41)</f>
        <v>12</v>
      </c>
      <c r="H15" s="81">
        <f>SUMIF(Données!$C$4:$C$41,$A15,Données!J$4:J$41)</f>
        <v>4</v>
      </c>
      <c r="I15" s="65">
        <f>SUMIF(Données!$C$4:$C$41,$A15,Données!K$4:K$41)</f>
        <v>34</v>
      </c>
      <c r="J15" s="66">
        <f>SUMIF(Données!$C$4:$C$41,$A15,Données!L$4:L$41)</f>
        <v>9</v>
      </c>
      <c r="K15" s="85">
        <f aca="true" t="shared" si="0" ref="K15:K22">SUM(B15:G15)/SUM(B15:J15)</f>
        <v>0.41975308641975306</v>
      </c>
    </row>
    <row r="16" spans="1:11" ht="15">
      <c r="A16" s="147" t="s">
        <v>20</v>
      </c>
      <c r="B16" s="62">
        <f>SUMIF(Données!$C$4:$C$41,$A16,Données!D$4:D$41)</f>
        <v>0</v>
      </c>
      <c r="C16" s="62">
        <f>SUMIF(Données!$C$4:$C$41,$A16,Données!E$4:E$41)</f>
        <v>0</v>
      </c>
      <c r="D16" s="63">
        <f>SUMIF(Données!$C$4:$C$41,$A16,Données!F$4:F$41)</f>
        <v>0</v>
      </c>
      <c r="E16" s="64">
        <f>SUMIF(Données!$C$4:$C$41,$A16,Données!G$4:G$41)</f>
        <v>1</v>
      </c>
      <c r="F16" s="70">
        <f>SUMIF(Données!$C$4:$C$41,$A16,Données!H$4:H$41)</f>
        <v>1</v>
      </c>
      <c r="G16" s="75">
        <f>SUMIF(Données!$C$4:$C$41,$A16,Données!I$4:I$41)</f>
        <v>0</v>
      </c>
      <c r="H16" s="81">
        <f>SUMIF(Données!$C$4:$C$41,$A16,Données!J$4:J$41)</f>
        <v>0</v>
      </c>
      <c r="I16" s="65">
        <f>SUMIF(Données!$C$4:$C$41,$A16,Données!K$4:K$41)</f>
        <v>0</v>
      </c>
      <c r="J16" s="66">
        <f>SUMIF(Données!$C$4:$C$41,$A16,Données!L$4:L$41)</f>
        <v>7</v>
      </c>
      <c r="K16" s="85">
        <f t="shared" si="0"/>
        <v>0.2222222222222222</v>
      </c>
    </row>
    <row r="17" spans="1:11" ht="15">
      <c r="A17" s="147" t="s">
        <v>17</v>
      </c>
      <c r="B17" s="62">
        <f>SUMIF(Données!$C$4:$C$41,$A17,Données!D$4:D$41)</f>
        <v>20</v>
      </c>
      <c r="C17" s="62">
        <f>SUMIF(Données!$C$4:$C$41,$A17,Données!E$4:E$41)</f>
        <v>2</v>
      </c>
      <c r="D17" s="63">
        <f>SUMIF(Données!$C$4:$C$41,$A17,Données!F$4:F$41)</f>
        <v>50</v>
      </c>
      <c r="E17" s="64">
        <f>SUMIF(Données!$C$4:$C$41,$A17,Données!G$4:G$41)</f>
        <v>105</v>
      </c>
      <c r="F17" s="70">
        <f>SUMIF(Données!$C$4:$C$41,$A17,Données!H$4:H$41)</f>
        <v>95</v>
      </c>
      <c r="G17" s="75">
        <f>SUMIF(Données!$C$4:$C$41,$A17,Données!I$4:I$41)</f>
        <v>111</v>
      </c>
      <c r="H17" s="81">
        <f>SUMIF(Données!$C$4:$C$41,$A17,Données!J$4:J$41)</f>
        <v>53</v>
      </c>
      <c r="I17" s="65">
        <f>SUMIF(Données!$C$4:$C$41,$A17,Données!K$4:K$41)</f>
        <v>489</v>
      </c>
      <c r="J17" s="66">
        <f>SUMIF(Données!$C$4:$C$41,$A17,Données!L$4:L$41)</f>
        <v>145</v>
      </c>
      <c r="K17" s="85">
        <f t="shared" si="0"/>
        <v>0.3579439252336449</v>
      </c>
    </row>
    <row r="18" spans="1:11" ht="15">
      <c r="A18" s="147" t="s">
        <v>19</v>
      </c>
      <c r="B18" s="62">
        <f>SUMIF(Données!$C$4:$C$41,$A18,Données!D$4:D$41)</f>
        <v>0</v>
      </c>
      <c r="C18" s="62">
        <f>SUMIF(Données!$C$4:$C$41,$A18,Données!E$4:E$41)</f>
        <v>0</v>
      </c>
      <c r="D18" s="63">
        <f>SUMIF(Données!$C$4:$C$41,$A18,Données!F$4:F$41)</f>
        <v>0</v>
      </c>
      <c r="E18" s="64">
        <f>SUMIF(Données!$C$4:$C$41,$A18,Données!G$4:G$41)</f>
        <v>38</v>
      </c>
      <c r="F18" s="70">
        <f>SUMIF(Données!$C$4:$C$41,$A18,Données!H$4:H$41)</f>
        <v>42</v>
      </c>
      <c r="G18" s="75">
        <f>SUMIF(Données!$C$4:$C$41,$A18,Données!I$4:I$41)</f>
        <v>196</v>
      </c>
      <c r="H18" s="81">
        <f>SUMIF(Données!$C$4:$C$41,$A18,Données!J$4:J$41)</f>
        <v>71</v>
      </c>
      <c r="I18" s="65">
        <f>SUMIF(Données!$C$4:$C$41,$A18,Données!K$4:K$41)</f>
        <v>249</v>
      </c>
      <c r="J18" s="66">
        <f>SUMIF(Données!$C$4:$C$41,$A18,Données!L$4:L$41)</f>
        <v>56</v>
      </c>
      <c r="K18" s="85">
        <f t="shared" si="0"/>
        <v>0.4233128834355828</v>
      </c>
    </row>
    <row r="19" spans="1:12" ht="15">
      <c r="A19" s="147" t="s">
        <v>13</v>
      </c>
      <c r="B19" s="62">
        <f>SUMIF(Données!$C$4:$C$41,$A19,Données!D$4:D$41)</f>
        <v>2</v>
      </c>
      <c r="C19" s="62">
        <f>SUMIF(Données!$C$4:$C$41,$A19,Données!E$4:E$41)</f>
        <v>0</v>
      </c>
      <c r="D19" s="63">
        <f>SUMIF(Données!$C$4:$C$41,$A19,Données!F$4:F$41)</f>
        <v>14</v>
      </c>
      <c r="E19" s="64">
        <f>SUMIF(Données!$C$4:$C$41,$A19,Données!G$4:G$41)</f>
        <v>38</v>
      </c>
      <c r="F19" s="70">
        <f>SUMIF(Données!$C$4:$C$41,$A19,Données!H$4:H$41)</f>
        <v>62</v>
      </c>
      <c r="G19" s="75">
        <f>SUMIF(Données!$C$4:$C$41,$A19,Données!I$4:I$41)</f>
        <v>261</v>
      </c>
      <c r="H19" s="81">
        <f>SUMIF(Données!$C$4:$C$41,$A19,Données!J$4:J$41)</f>
        <v>174</v>
      </c>
      <c r="I19" s="65">
        <f>SUMIF(Données!$C$4:$C$41,$A19,Données!K$4:K$41)</f>
        <v>860</v>
      </c>
      <c r="J19" s="66">
        <f>SUMIF(Données!$C$4:$C$41,$A19,Données!L$4:L$41)</f>
        <v>295</v>
      </c>
      <c r="K19" s="85">
        <f t="shared" si="0"/>
        <v>0.22098475967174677</v>
      </c>
      <c r="L19" s="153"/>
    </row>
    <row r="20" spans="1:11" ht="15">
      <c r="A20" s="147" t="s">
        <v>24</v>
      </c>
      <c r="B20" s="62">
        <f>SUMIF(Données!$C$4:$C$41,$A20,Données!D$4:D$41)</f>
        <v>28</v>
      </c>
      <c r="C20" s="62">
        <f>SUMIF(Données!$C$4:$C$41,$A20,Données!E$4:E$41)</f>
        <v>0</v>
      </c>
      <c r="D20" s="63">
        <f>SUMIF(Données!$C$4:$C$41,$A20,Données!F$4:F$41)</f>
        <v>1</v>
      </c>
      <c r="E20" s="64">
        <f>SUMIF(Données!$C$4:$C$41,$A20,Données!G$4:G$41)</f>
        <v>11</v>
      </c>
      <c r="F20" s="70">
        <f>SUMIF(Données!$C$4:$C$41,$A20,Données!H$4:H$41)</f>
        <v>14</v>
      </c>
      <c r="G20" s="75">
        <f>SUMIF(Données!$C$4:$C$41,$A20,Données!I$4:I$41)</f>
        <v>8</v>
      </c>
      <c r="H20" s="81">
        <f>SUMIF(Données!$C$4:$C$41,$A20,Données!J$4:J$41)</f>
        <v>11</v>
      </c>
      <c r="I20" s="65">
        <f>SUMIF(Données!$C$4:$C$41,$A20,Données!K$4:K$41)</f>
        <v>20</v>
      </c>
      <c r="J20" s="66">
        <f>SUMIF(Données!$C$4:$C$41,$A20,Données!L$4:L$41)</f>
        <v>0</v>
      </c>
      <c r="K20" s="85">
        <f t="shared" si="0"/>
        <v>0.6666666666666666</v>
      </c>
    </row>
    <row r="21" spans="1:11" ht="15">
      <c r="A21" s="147" t="s">
        <v>22</v>
      </c>
      <c r="B21" s="62">
        <f>SUMIF(Données!$C$4:$C$41,$A21,Données!D$4:D$41)</f>
        <v>0</v>
      </c>
      <c r="C21" s="62">
        <f>SUMIF(Données!$C$4:$C$41,$A21,Données!E$4:E$41)</f>
        <v>0</v>
      </c>
      <c r="D21" s="63">
        <f>SUMIF(Données!$C$4:$C$41,$A21,Données!F$4:F$41)</f>
        <v>0</v>
      </c>
      <c r="E21" s="64">
        <f>SUMIF(Données!$C$4:$C$41,$A21,Données!G$4:G$41)</f>
        <v>1</v>
      </c>
      <c r="F21" s="70">
        <f>SUMIF(Données!$C$4:$C$41,$A21,Données!H$4:H$41)</f>
        <v>1</v>
      </c>
      <c r="G21" s="75">
        <f>SUMIF(Données!$C$4:$C$41,$A21,Données!I$4:I$41)</f>
        <v>4</v>
      </c>
      <c r="H21" s="81">
        <f>SUMIF(Données!$C$4:$C$41,$A21,Données!J$4:J$41)</f>
        <v>0</v>
      </c>
      <c r="I21" s="65">
        <f>SUMIF(Données!$C$4:$C$41,$A21,Données!K$4:K$41)</f>
        <v>6</v>
      </c>
      <c r="J21" s="66">
        <f>SUMIF(Données!$C$4:$C$41,$A21,Données!L$4:L$41)</f>
        <v>1</v>
      </c>
      <c r="K21" s="85">
        <f t="shared" si="0"/>
        <v>0.46153846153846156</v>
      </c>
    </row>
    <row r="22" spans="1:11" ht="15.75" thickBot="1">
      <c r="A22" s="148" t="s">
        <v>21</v>
      </c>
      <c r="B22" s="86">
        <f>SUMIF(Données!$C$4:$C$41,$A22,Données!D$4:D$41)</f>
        <v>1</v>
      </c>
      <c r="C22" s="86">
        <f>SUMIF(Données!$C$4:$C$41,$A22,Données!E$4:E$41)</f>
        <v>0</v>
      </c>
      <c r="D22" s="87">
        <f>SUMIF(Données!$C$4:$C$41,$A22,Données!F$4:F$41)</f>
        <v>1</v>
      </c>
      <c r="E22" s="88">
        <f>SUMIF(Données!$C$4:$C$41,$A22,Données!G$4:G$41)</f>
        <v>4</v>
      </c>
      <c r="F22" s="89">
        <f>SUMIF(Données!$C$4:$C$41,$A22,Données!H$4:H$41)</f>
        <v>8</v>
      </c>
      <c r="G22" s="90">
        <f>SUMIF(Données!$C$4:$C$41,$A22,Données!I$4:I$41)</f>
        <v>4</v>
      </c>
      <c r="H22" s="91">
        <f>SUMIF(Données!$C$4:$C$41,$A22,Données!J$4:J$41)</f>
        <v>3</v>
      </c>
      <c r="I22" s="92">
        <f>SUMIF(Données!$C$4:$C$41,$A22,Données!K$4:K$41)</f>
        <v>23</v>
      </c>
      <c r="J22" s="93">
        <f>SUMIF(Données!$C$4:$C$41,$A22,Données!L$4:L$41)</f>
        <v>14</v>
      </c>
      <c r="K22" s="94">
        <f t="shared" si="0"/>
        <v>0.3103448275862069</v>
      </c>
    </row>
    <row r="23" spans="2:10" ht="15.75" thickBot="1">
      <c r="B23" s="83"/>
      <c r="C23" s="83"/>
      <c r="D23" s="83"/>
      <c r="E23" s="67"/>
      <c r="F23" s="67"/>
      <c r="G23" s="67"/>
      <c r="H23" s="67"/>
      <c r="I23" s="67"/>
      <c r="J23" s="67"/>
    </row>
    <row r="24" spans="1:11" ht="25.5">
      <c r="A24" s="61"/>
      <c r="B24" s="83"/>
      <c r="E24" s="67"/>
      <c r="F24" s="67"/>
      <c r="G24" s="67"/>
      <c r="H24" s="67"/>
      <c r="I24" s="67"/>
      <c r="J24" s="95"/>
      <c r="K24" s="84" t="s">
        <v>77</v>
      </c>
    </row>
    <row r="25" spans="1:11" ht="15">
      <c r="A25" s="61"/>
      <c r="B25" s="83"/>
      <c r="E25" s="67"/>
      <c r="F25" s="67"/>
      <c r="G25" s="67"/>
      <c r="H25" s="67"/>
      <c r="I25" s="67"/>
      <c r="J25" s="96" t="s">
        <v>13</v>
      </c>
      <c r="K25" s="85">
        <f>K19</f>
        <v>0.22098475967174677</v>
      </c>
    </row>
    <row r="26" spans="1:11" ht="15.75" thickBot="1">
      <c r="A26" s="61"/>
      <c r="B26" s="83"/>
      <c r="E26" s="67"/>
      <c r="F26" s="67"/>
      <c r="G26" s="67"/>
      <c r="H26" s="67"/>
      <c r="I26" s="67"/>
      <c r="J26" s="97" t="s">
        <v>78</v>
      </c>
      <c r="K26" s="94">
        <f>(SUM(B20:G22)+SUM(B14:G18))/(SUM(B15:J18)+SUM(B20:J22))</f>
        <v>0.3952429149797571</v>
      </c>
    </row>
    <row r="27" spans="1:10" ht="15">
      <c r="A27" s="61"/>
      <c r="B27" s="83"/>
      <c r="C27" s="83"/>
      <c r="D27" s="83"/>
      <c r="E27" s="67"/>
      <c r="F27" s="67"/>
      <c r="G27" s="67"/>
      <c r="H27" s="67"/>
      <c r="I27" s="67"/>
      <c r="J27" s="67"/>
    </row>
    <row r="29" ht="15.75" thickBot="1"/>
    <row r="30" spans="1:10" ht="18.75" thickBot="1">
      <c r="A30" s="7" t="s">
        <v>47</v>
      </c>
      <c r="B30" s="8"/>
      <c r="C30" s="173"/>
      <c r="D30" s="174"/>
      <c r="E30" s="9"/>
      <c r="F30" s="6"/>
      <c r="G30" s="6"/>
      <c r="H30" s="6"/>
      <c r="I30" s="6"/>
      <c r="J30" s="6"/>
    </row>
    <row r="31" spans="1:11" ht="15.75" thickBot="1">
      <c r="A31" s="149" t="s">
        <v>59</v>
      </c>
      <c r="B31" s="109" t="s">
        <v>3</v>
      </c>
      <c r="C31" s="109" t="s">
        <v>4</v>
      </c>
      <c r="D31" s="110" t="s">
        <v>5</v>
      </c>
      <c r="E31" s="111" t="s">
        <v>6</v>
      </c>
      <c r="F31" s="112" t="s">
        <v>7</v>
      </c>
      <c r="G31" s="113" t="s">
        <v>8</v>
      </c>
      <c r="H31" s="114" t="s">
        <v>9</v>
      </c>
      <c r="I31" s="115" t="s">
        <v>10</v>
      </c>
      <c r="J31" s="116" t="s">
        <v>11</v>
      </c>
      <c r="K31" s="117" t="s">
        <v>0</v>
      </c>
    </row>
    <row r="32" spans="1:11" ht="15">
      <c r="A32" s="147" t="str">
        <f aca="true" t="shared" si="1" ref="A32:A43">K32&amp;" ["&amp;SUM(B32:J32)&amp;"]"</f>
        <v>Amphibiens [37]</v>
      </c>
      <c r="B32" s="62">
        <f>SUMIF(Données!$A$4:$A$41,$K32,Données!D$4:D$41)</f>
        <v>0</v>
      </c>
      <c r="C32" s="62">
        <f>SUMIF(Données!$A$4:$A$41,$K32,Données!E$4:E$41)</f>
        <v>0</v>
      </c>
      <c r="D32" s="63">
        <f>SUMIF(Données!$A$4:$A$41,$K32,Données!F$4:F$41)</f>
        <v>0</v>
      </c>
      <c r="E32" s="64">
        <f>SUMIF(Données!$A$4:$A$41,$K32,Données!G$4:G$41)</f>
        <v>0</v>
      </c>
      <c r="F32" s="70">
        <f>SUMIF(Données!$A$4:$A$41,$K32,Données!H$4:H$41)</f>
        <v>3</v>
      </c>
      <c r="G32" s="75">
        <f>SUMIF(Données!$A$4:$A$41,$K32,Données!I$4:I$41)</f>
        <v>5</v>
      </c>
      <c r="H32" s="81">
        <f>SUMIF(Données!$A$4:$A$41,$K32,Données!J$4:J$41)</f>
        <v>14</v>
      </c>
      <c r="I32" s="65">
        <f>SUMIF(Données!$A$4:$A$41,$K32,Données!K$4:K$41)</f>
        <v>15</v>
      </c>
      <c r="J32" s="66">
        <f>SUMIF(Données!$A$4:$A$41,$K32,Données!L$4:L$41)</f>
        <v>0</v>
      </c>
      <c r="K32" s="98" t="s">
        <v>51</v>
      </c>
    </row>
    <row r="33" spans="1:11" ht="15">
      <c r="A33" s="147" t="str">
        <f t="shared" si="1"/>
        <v>Crustacés [586]</v>
      </c>
      <c r="B33" s="62">
        <f>SUMIF(Données!$A$4:$A$41,$K33,Données!D$4:D$41)</f>
        <v>0</v>
      </c>
      <c r="C33" s="62">
        <f>SUMIF(Données!$A$4:$A$41,$K33,Données!E$4:E$41)</f>
        <v>0</v>
      </c>
      <c r="D33" s="63">
        <f>SUMIF(Données!$A$4:$A$41,$K33,Données!F$4:F$41)</f>
        <v>0</v>
      </c>
      <c r="E33" s="64">
        <f>SUMIF(Données!$A$4:$A$41,$K33,Données!G$4:G$41)</f>
        <v>11</v>
      </c>
      <c r="F33" s="70">
        <f>SUMIF(Données!$A$4:$A$41,$K33,Données!H$4:H$41)</f>
        <v>6</v>
      </c>
      <c r="G33" s="75">
        <f>SUMIF(Données!$A$4:$A$41,$K33,Données!I$4:I$41)</f>
        <v>148</v>
      </c>
      <c r="H33" s="81">
        <f>SUMIF(Données!$A$4:$A$41,$K33,Données!J$4:J$41)</f>
        <v>25</v>
      </c>
      <c r="I33" s="65">
        <f>SUMIF(Données!$A$4:$A$41,$K33,Données!K$4:K$41)</f>
        <v>245</v>
      </c>
      <c r="J33" s="66">
        <f>SUMIF(Données!$A$4:$A$41,$K33,Données!L$4:L$41)</f>
        <v>151</v>
      </c>
      <c r="K33" s="98" t="s">
        <v>54</v>
      </c>
    </row>
    <row r="34" spans="1:11" ht="15">
      <c r="A34" s="147" t="str">
        <f t="shared" si="1"/>
        <v>Flore vasculaire [1515]</v>
      </c>
      <c r="B34" s="62">
        <f>SUMIF(Données!$A$4:$A$41,$K34,Données!D$4:D$41)</f>
        <v>3</v>
      </c>
      <c r="C34" s="62">
        <f>SUMIF(Données!$A$4:$A$41,$K34,Données!E$4:E$41)</f>
        <v>2</v>
      </c>
      <c r="D34" s="63">
        <f>SUMIF(Données!$A$4:$A$41,$K34,Données!F$4:F$41)</f>
        <v>44</v>
      </c>
      <c r="E34" s="64">
        <f>SUMIF(Données!$A$4:$A$41,$K34,Données!G$4:G$41)</f>
        <v>127</v>
      </c>
      <c r="F34" s="70">
        <f>SUMIF(Données!$A$4:$A$41,$K34,Données!H$4:H$41)</f>
        <v>121</v>
      </c>
      <c r="G34" s="75">
        <f>SUMIF(Données!$A$4:$A$41,$K34,Données!I$4:I$41)</f>
        <v>291</v>
      </c>
      <c r="H34" s="81">
        <f>SUMIF(Données!$A$4:$A$41,$K34,Données!J$4:J$41)</f>
        <v>96</v>
      </c>
      <c r="I34" s="65">
        <f>SUMIF(Données!$A$4:$A$41,$K34,Données!K$4:K$41)</f>
        <v>651</v>
      </c>
      <c r="J34" s="66">
        <f>SUMIF(Données!$A$4:$A$41,$K34,Données!L$4:L$41)</f>
        <v>180</v>
      </c>
      <c r="K34" s="98" t="s">
        <v>58</v>
      </c>
    </row>
    <row r="35" spans="1:11" ht="15">
      <c r="A35" s="147" t="str">
        <f t="shared" si="1"/>
        <v>Mammifères [153]</v>
      </c>
      <c r="B35" s="62">
        <f>SUMIF(Données!$A$4:$A$41,$K35,Données!D$4:D$41)</f>
        <v>1</v>
      </c>
      <c r="C35" s="62">
        <f>SUMIF(Données!$A$4:$A$41,$K35,Données!E$4:E$41)</f>
        <v>0</v>
      </c>
      <c r="D35" s="63">
        <f>SUMIF(Données!$A$4:$A$41,$K35,Données!F$4:F$41)</f>
        <v>3</v>
      </c>
      <c r="E35" s="64">
        <f>SUMIF(Données!$A$4:$A$41,$K35,Données!G$4:G$41)</f>
        <v>3</v>
      </c>
      <c r="F35" s="70">
        <f>SUMIF(Données!$A$4:$A$41,$K35,Données!H$4:H$41)</f>
        <v>6</v>
      </c>
      <c r="G35" s="75">
        <f>SUMIF(Données!$A$4:$A$41,$K35,Données!I$4:I$41)</f>
        <v>7</v>
      </c>
      <c r="H35" s="81">
        <f>SUMIF(Données!$A$4:$A$41,$K35,Données!J$4:J$41)</f>
        <v>18</v>
      </c>
      <c r="I35" s="65">
        <f>SUMIF(Données!$A$4:$A$41,$K35,Données!K$4:K$41)</f>
        <v>81</v>
      </c>
      <c r="J35" s="66">
        <f>SUMIF(Données!$A$4:$A$41,$K35,Données!L$4:L$41)</f>
        <v>34</v>
      </c>
      <c r="K35" s="98" t="s">
        <v>48</v>
      </c>
    </row>
    <row r="36" spans="1:11" ht="15">
      <c r="A36" s="147" t="str">
        <f t="shared" si="1"/>
        <v>Odonates [108]</v>
      </c>
      <c r="B36" s="62">
        <f>SUMIF(Données!$A$4:$A$41,$K36,Données!D$4:D$41)</f>
        <v>0</v>
      </c>
      <c r="C36" s="62">
        <f>SUMIF(Données!$A$4:$A$41,$K36,Données!E$4:E$41)</f>
        <v>0</v>
      </c>
      <c r="D36" s="63">
        <f>SUMIF(Données!$A$4:$A$41,$K36,Données!F$4:F$41)</f>
        <v>3</v>
      </c>
      <c r="E36" s="64">
        <f>SUMIF(Données!$A$4:$A$41,$K36,Données!G$4:G$41)</f>
        <v>1</v>
      </c>
      <c r="F36" s="70">
        <f>SUMIF(Données!$A$4:$A$41,$K36,Données!H$4:H$41)</f>
        <v>7</v>
      </c>
      <c r="G36" s="75">
        <f>SUMIF(Données!$A$4:$A$41,$K36,Données!I$4:I$41)</f>
        <v>7</v>
      </c>
      <c r="H36" s="81">
        <f>SUMIF(Données!$A$4:$A$41,$K36,Données!J$4:J$41)</f>
        <v>16</v>
      </c>
      <c r="I36" s="65">
        <f>SUMIF(Données!$A$4:$A$41,$K36,Données!K$4:K$41)</f>
        <v>73</v>
      </c>
      <c r="J36" s="66">
        <f>SUMIF(Données!$A$4:$A$41,$K36,Données!L$4:L$41)</f>
        <v>1</v>
      </c>
      <c r="K36" s="98" t="s">
        <v>56</v>
      </c>
    </row>
    <row r="37" spans="1:11" ht="15">
      <c r="A37" s="147" t="str">
        <f t="shared" si="1"/>
        <v>Oiseaux [599]</v>
      </c>
      <c r="B37" s="62">
        <f>SUMIF(Données!$A$4:$A$41,$K37,Données!D$4:D$41)</f>
        <v>45</v>
      </c>
      <c r="C37" s="62">
        <f>SUMIF(Données!$A$4:$A$41,$K37,Données!E$4:E$41)</f>
        <v>0</v>
      </c>
      <c r="D37" s="63">
        <f>SUMIF(Données!$A$4:$A$41,$K37,Données!F$4:F$41)</f>
        <v>15</v>
      </c>
      <c r="E37" s="64">
        <f>SUMIF(Données!$A$4:$A$41,$K37,Données!G$4:G$41)</f>
        <v>39</v>
      </c>
      <c r="F37" s="70">
        <f>SUMIF(Données!$A$4:$A$41,$K37,Données!H$4:H$41)</f>
        <v>65</v>
      </c>
      <c r="G37" s="75">
        <f>SUMIF(Données!$A$4:$A$41,$K37,Données!I$4:I$41)</f>
        <v>81</v>
      </c>
      <c r="H37" s="81">
        <f>SUMIF(Données!$A$4:$A$41,$K37,Données!J$4:J$41)</f>
        <v>72</v>
      </c>
      <c r="I37" s="65">
        <f>SUMIF(Données!$A$4:$A$41,$K37,Données!K$4:K$41)</f>
        <v>258</v>
      </c>
      <c r="J37" s="66">
        <f>SUMIF(Données!$A$4:$A$41,$K37,Données!L$4:L$41)</f>
        <v>24</v>
      </c>
      <c r="K37" s="98" t="s">
        <v>49</v>
      </c>
    </row>
    <row r="38" spans="1:11" ht="15">
      <c r="A38" s="147" t="str">
        <f t="shared" si="1"/>
        <v>Orchidées [160]</v>
      </c>
      <c r="B38" s="62">
        <f>SUMIF(Données!$A$4:$A$41,$K38,Données!D$4:D$41)</f>
        <v>0</v>
      </c>
      <c r="C38" s="62">
        <f>SUMIF(Données!$A$4:$A$41,$K38,Données!E$4:E$41)</f>
        <v>0</v>
      </c>
      <c r="D38" s="63">
        <f>SUMIF(Données!$A$4:$A$41,$K38,Données!F$4:F$41)</f>
        <v>1</v>
      </c>
      <c r="E38" s="64">
        <f>SUMIF(Données!$A$4:$A$41,$K38,Données!G$4:G$41)</f>
        <v>0</v>
      </c>
      <c r="F38" s="70">
        <f>SUMIF(Données!$A$4:$A$41,$K38,Données!H$4:H$41)</f>
        <v>4</v>
      </c>
      <c r="G38" s="75">
        <f>SUMIF(Données!$A$4:$A$41,$K38,Données!I$4:I$41)</f>
        <v>23</v>
      </c>
      <c r="H38" s="81">
        <f>SUMIF(Données!$A$4:$A$41,$K38,Données!J$4:J$41)</f>
        <v>36</v>
      </c>
      <c r="I38" s="65">
        <f>SUMIF(Données!$A$4:$A$41,$K38,Données!K$4:K$41)</f>
        <v>63</v>
      </c>
      <c r="J38" s="66">
        <f>SUMIF(Données!$A$4:$A$41,$K38,Données!L$4:L$41)</f>
        <v>33</v>
      </c>
      <c r="K38" s="98" t="s">
        <v>55</v>
      </c>
    </row>
    <row r="39" spans="1:11" ht="15">
      <c r="A39" s="147" t="str">
        <f t="shared" si="1"/>
        <v>Papillons de jour [281]</v>
      </c>
      <c r="B39" s="62">
        <f>SUMIF(Données!$A$4:$A$41,$K39,Données!D$4:D$41)</f>
        <v>0</v>
      </c>
      <c r="C39" s="62">
        <f>SUMIF(Données!$A$4:$A$41,$K39,Données!E$4:E$41)</f>
        <v>0</v>
      </c>
      <c r="D39" s="63">
        <f>SUMIF(Données!$A$4:$A$41,$K39,Données!F$4:F$41)</f>
        <v>1</v>
      </c>
      <c r="E39" s="64">
        <f>SUMIF(Données!$A$4:$A$41,$K39,Données!G$4:G$41)</f>
        <v>3</v>
      </c>
      <c r="F39" s="70">
        <f>SUMIF(Données!$A$4:$A$41,$K39,Données!H$4:H$41)</f>
        <v>6</v>
      </c>
      <c r="G39" s="75">
        <f>SUMIF(Données!$A$4:$A$41,$K39,Données!I$4:I$41)</f>
        <v>11</v>
      </c>
      <c r="H39" s="81">
        <f>SUMIF(Données!$A$4:$A$41,$K39,Données!J$4:J$41)</f>
        <v>19</v>
      </c>
      <c r="I39" s="65">
        <f>SUMIF(Données!$A$4:$A$41,$K39,Données!K$4:K$41)</f>
        <v>236</v>
      </c>
      <c r="J39" s="66">
        <f>SUMIF(Données!$A$4:$A$41,$K39,Données!L$4:L$41)</f>
        <v>5</v>
      </c>
      <c r="K39" s="98" t="s">
        <v>53</v>
      </c>
    </row>
    <row r="40" spans="1:11" ht="15">
      <c r="A40" s="147" t="str">
        <f t="shared" si="1"/>
        <v>Phasmes [4]</v>
      </c>
      <c r="B40" s="62">
        <f>SUMIF(Données!$A$4:$A$41,$K40,Données!D$4:D$41)</f>
        <v>0</v>
      </c>
      <c r="C40" s="62">
        <f>SUMIF(Données!$A$4:$A$41,$K40,Données!E$4:E$41)</f>
        <v>0</v>
      </c>
      <c r="D40" s="63">
        <f>SUMIF(Données!$A$4:$A$41,$K40,Données!F$4:F$41)</f>
        <v>0</v>
      </c>
      <c r="E40" s="64">
        <f>SUMIF(Données!$A$4:$A$41,$K40,Données!G$4:G$41)</f>
        <v>2</v>
      </c>
      <c r="F40" s="70">
        <f>SUMIF(Données!$A$4:$A$41,$K40,Données!H$4:H$41)</f>
        <v>0</v>
      </c>
      <c r="G40" s="75">
        <f>SUMIF(Données!$A$4:$A$41,$K40,Données!I$4:I$41)</f>
        <v>0</v>
      </c>
      <c r="H40" s="81">
        <f>SUMIF(Données!$A$4:$A$41,$K40,Données!J$4:J$41)</f>
        <v>1</v>
      </c>
      <c r="I40" s="65">
        <f>SUMIF(Données!$A$4:$A$41,$K40,Données!K$4:K$41)</f>
        <v>1</v>
      </c>
      <c r="J40" s="66">
        <f>SUMIF(Données!$A$4:$A$41,$K40,Données!L$4:L$41)</f>
        <v>0</v>
      </c>
      <c r="K40" s="98" t="s">
        <v>57</v>
      </c>
    </row>
    <row r="41" spans="1:11" ht="15">
      <c r="A41" s="147" t="str">
        <f t="shared" si="1"/>
        <v>Poissons [93]</v>
      </c>
      <c r="B41" s="62">
        <f>SUMIF(Données!$A$4:$A$41,$K41,Données!D$4:D$41)</f>
        <v>2</v>
      </c>
      <c r="C41" s="62">
        <f>SUMIF(Données!$A$4:$A$41,$K41,Données!E$4:E$41)</f>
        <v>0</v>
      </c>
      <c r="D41" s="63">
        <f>SUMIF(Données!$A$4:$A$41,$K41,Données!F$4:F$41)</f>
        <v>2</v>
      </c>
      <c r="E41" s="64">
        <f>SUMIF(Données!$A$4:$A$41,$K41,Données!G$4:G$41)</f>
        <v>8</v>
      </c>
      <c r="F41" s="70">
        <f>SUMIF(Données!$A$4:$A$41,$K41,Données!H$4:H$41)</f>
        <v>5</v>
      </c>
      <c r="G41" s="75">
        <f>SUMIF(Données!$A$4:$A$41,$K41,Données!I$4:I$41)</f>
        <v>10</v>
      </c>
      <c r="H41" s="81">
        <f>SUMIF(Données!$A$4:$A$41,$K41,Données!J$4:J$41)</f>
        <v>9</v>
      </c>
      <c r="I41" s="65">
        <f>SUMIF(Données!$A$4:$A$41,$K41,Données!K$4:K$41)</f>
        <v>27</v>
      </c>
      <c r="J41" s="66">
        <f>SUMIF(Données!$A$4:$A$41,$K41,Données!L$4:L$41)</f>
        <v>30</v>
      </c>
      <c r="K41" s="98" t="s">
        <v>52</v>
      </c>
    </row>
    <row r="42" spans="1:11" ht="15">
      <c r="A42" s="147" t="str">
        <f t="shared" si="1"/>
        <v>Reptiles [63]</v>
      </c>
      <c r="B42" s="62">
        <f>SUMIF(Données!$A$4:$A$41,$K42,Données!D$4:D$41)</f>
        <v>3</v>
      </c>
      <c r="C42" s="62">
        <f>SUMIF(Données!$A$4:$A$41,$K42,Données!E$4:E$41)</f>
        <v>0</v>
      </c>
      <c r="D42" s="63">
        <f>SUMIF(Données!$A$4:$A$41,$K42,Données!F$4:F$41)</f>
        <v>1</v>
      </c>
      <c r="E42" s="64">
        <f>SUMIF(Données!$A$4:$A$41,$K42,Données!G$4:G$41)</f>
        <v>5</v>
      </c>
      <c r="F42" s="70">
        <f>SUMIF(Données!$A$4:$A$41,$K42,Données!H$4:H$41)</f>
        <v>6</v>
      </c>
      <c r="G42" s="75">
        <f>SUMIF(Données!$A$4:$A$41,$K42,Données!I$4:I$41)</f>
        <v>10</v>
      </c>
      <c r="H42" s="81">
        <f>SUMIF(Données!$A$4:$A$41,$K42,Données!J$4:J$41)</f>
        <v>7</v>
      </c>
      <c r="I42" s="65">
        <f>SUMIF(Données!$A$4:$A$41,$K42,Données!K$4:K$41)</f>
        <v>25</v>
      </c>
      <c r="J42" s="66">
        <f>SUMIF(Données!$A$4:$A$41,$K42,Données!L$4:L$41)</f>
        <v>6</v>
      </c>
      <c r="K42" s="98" t="s">
        <v>50</v>
      </c>
    </row>
    <row r="43" spans="1:11" ht="15.75" thickBot="1">
      <c r="A43" s="148" t="str">
        <f t="shared" si="1"/>
        <v>Sélaciens [83]</v>
      </c>
      <c r="B43" s="86">
        <f>SUMIF(Données!$A$4:$A$41,$K43,Données!D$4:D$41)</f>
        <v>0</v>
      </c>
      <c r="C43" s="86">
        <f>SUMIF(Données!$A$4:$A$41,$K43,Données!E$4:E$41)</f>
        <v>0</v>
      </c>
      <c r="D43" s="87">
        <f>SUMIF(Données!$A$4:$A$41,$K43,Données!F$4:F$41)</f>
        <v>0</v>
      </c>
      <c r="E43" s="88">
        <f>SUMIF(Données!$A$4:$A$41,$K43,Données!G$4:G$41)</f>
        <v>3</v>
      </c>
      <c r="F43" s="89">
        <f>SUMIF(Données!$A$4:$A$41,$K43,Données!H$4:H$41)</f>
        <v>5</v>
      </c>
      <c r="G43" s="90">
        <f>SUMIF(Données!$A$4:$A$41,$K43,Données!I$4:I$41)</f>
        <v>3</v>
      </c>
      <c r="H43" s="91">
        <f>SUMIF(Données!$A$4:$A$41,$K43,Données!J$4:J$41)</f>
        <v>3</v>
      </c>
      <c r="I43" s="92">
        <f>SUMIF(Données!$A$4:$A$41,$K43,Données!K$4:K$41)</f>
        <v>6</v>
      </c>
      <c r="J43" s="93">
        <f>SUMIF(Données!$A$4:$A$41,$K43,Données!L$4:L$41)</f>
        <v>63</v>
      </c>
      <c r="K43" s="99" t="s">
        <v>60</v>
      </c>
    </row>
    <row r="45" ht="15">
      <c r="J45" s="153" t="str">
        <f>"Répartition des "&amp;Indicateur!$B$14&amp;" espèces évaluées dans les listes rouges nationales, selon leur catégorie de menace, 
pour les différents groupes taxonomiques évalués en totalité sur les territoires"</f>
        <v>Répartition des 3682 espèces évaluées dans les listes rouges nationales, selon leur catégorie de menace, 
pour les différents groupes taxonomiques évalués en totalité sur les territoires</v>
      </c>
    </row>
    <row r="46" spans="1:16" ht="15">
      <c r="A46" s="27" t="s">
        <v>86</v>
      </c>
      <c r="B46" s="1"/>
      <c r="C46" s="1"/>
      <c r="D46" s="1"/>
      <c r="E46" s="1"/>
      <c r="F46" s="1"/>
      <c r="G46" s="1"/>
      <c r="H46" s="1"/>
      <c r="I46" s="1"/>
      <c r="J46" s="1"/>
      <c r="K46" s="1"/>
      <c r="L46" s="1"/>
      <c r="M46" s="1"/>
      <c r="N46" s="1"/>
      <c r="O46" s="1"/>
      <c r="P46" s="1"/>
    </row>
    <row r="47" spans="1:16" ht="52.5" customHeight="1">
      <c r="A47" s="179" t="s">
        <v>81</v>
      </c>
      <c r="B47" s="179"/>
      <c r="C47" s="179"/>
      <c r="D47" s="179"/>
      <c r="E47" s="179"/>
      <c r="F47" s="179"/>
      <c r="G47" s="179"/>
      <c r="H47" s="179"/>
      <c r="I47" s="179"/>
      <c r="J47" s="179"/>
      <c r="K47" s="179"/>
      <c r="L47" s="179"/>
      <c r="M47" s="179"/>
      <c r="N47" s="179"/>
      <c r="O47" s="179"/>
      <c r="P47" s="179"/>
    </row>
  </sheetData>
  <sheetProtection/>
  <mergeCells count="4">
    <mergeCell ref="C30:D30"/>
    <mergeCell ref="C13:D13"/>
    <mergeCell ref="A1:D1"/>
    <mergeCell ref="A47:P4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Proportion d'éspèces éteintes ou menacées dans les listes rouges nationales</dc:title>
  <dc:subject>Indicateurs SNTEDD</dc:subject>
  <dc:creator>SDES</dc:creator>
  <cp:keywords/>
  <dc:description/>
  <cp:lastModifiedBy>CLEACH Sandrine</cp:lastModifiedBy>
  <cp:lastPrinted>2016-02-24T10:29:53Z</cp:lastPrinted>
  <dcterms:created xsi:type="dcterms:W3CDTF">2016-01-21T10:46:02Z</dcterms:created>
  <dcterms:modified xsi:type="dcterms:W3CDTF">2018-03-26T09:18:22Z</dcterms:modified>
  <cp:category/>
  <cp:version/>
  <cp:contentType/>
  <cp:contentStatus/>
</cp:coreProperties>
</file>